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6" rupBuild="25928"/>
  <workbookPr codeName="ThisWorkbook"/>
  <workbookProtection lockStructure="1"/>
  <bookViews>
    <workbookView xWindow="-120" yWindow="-120" windowWidth="25440" windowHeight="15390" tabRatio="544"/>
  </bookViews>
  <sheets>
    <sheet name="FrontPage" sheetId="2" r:id="rId1"/>
    <sheet name="Nursery" sheetId="10" r:id="rId2" state="hidden"/>
    <sheet name="Primary" sheetId="3" r:id="rId3"/>
    <sheet name="Middle" sheetId="15" r:id="rId4"/>
    <sheet name="Secondary" sheetId="4" r:id="rId5"/>
    <sheet name="Special" sheetId="5" r:id="rId6"/>
    <sheet name="Guidance" sheetId="14" r:id="rId7"/>
    <sheet name="Transfer" sheetId="16" r:id="rId8" state="hidden"/>
    <sheet name="Details" sheetId="11" r:id="rId9" state="hidden"/>
    <sheet name="Lookup" sheetId="9" r:id="rId10" state="hidden"/>
  </sheets>
  <definedNames>
    <definedName name="_xlnm._FilterDatabase" comment="" localSheetId="2" hidden="1">Primary!$C$11:$C$19</definedName>
    <definedName name="_tab1" comment="">Transfer!$A$1:$F$422</definedName>
    <definedName name="Addresses" comment="">Details!$A$4:$L$26</definedName>
    <definedName name="AuthCode" comment="">FrontPage!$N$3</definedName>
    <definedName name="Contacts" comment="" localSheetId="8">Details!$A$4:$A$26</definedName>
    <definedName name="EndMid" comment="">Middle!$B$13</definedName>
    <definedName name="EndNurs" comment="">Nursery!$B$17</definedName>
    <definedName name="EndPrim" comment="">Primary!$B$55</definedName>
    <definedName name="EndSec" comment="">Secondary!$B$18</definedName>
    <definedName name="EndSpec" comment="">Special!$B$12</definedName>
    <definedName name="EndTable" comment="" localSheetId="7">Transfer!$A$423</definedName>
    <definedName name="LEACode" comment="">FrontPage!$N$4</definedName>
    <definedName name="LEALookup" comment="">Lookup!$A$1:$C$23</definedName>
    <definedName name="LEAName" comment="">FrontPage!$H$6</definedName>
    <definedName name="MidCheck" comment="">Middle!$B$11:$B$12</definedName>
    <definedName name="MidSchools" comment="">Middle!$B$11</definedName>
    <definedName name="NursCheck" comment="">Nursery!$B$11:$B$16</definedName>
    <definedName name="NursSchools" comment="">Nursery!$B$11</definedName>
    <definedName name="PrimCheck" comment="">Primary!$B$11:$B$54</definedName>
    <definedName name="PrimSchools" comment="">Primary!$B$11</definedName>
    <definedName name="_xlnm.Print_Area" comment="" localSheetId="0">FrontPage!$B$2:$M$41</definedName>
    <definedName name="_xlnm.Print_Area" comment="" localSheetId="7">Transfer!$A$400:$F$409</definedName>
    <definedName name="_xlnm.Print_Titles" comment="" localSheetId="2">Primary!$1:$10</definedName>
    <definedName name="SecCheck" comment="">Secondary!$B$11:$B$17</definedName>
    <definedName name="SecSchools" comment="">Secondary!$B$11</definedName>
    <definedName name="SpecCheck" comment="">Special!$B$11:$B$11</definedName>
    <definedName name="SpecSchools" comment="">'Special'!#REF!</definedName>
    <definedName name="Year" comment="">Lookup!$F$2</definedName>
  </definedNames>
  <calcPr fullPrecision="1"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Kelly, Frank (SPF&amp;P - KAS)</author>
  </authors>
  <commentList>
    <comment ref="A1" authorId="0">
      <text>
        <r>
          <t/>
        </r>
        <r>
          <rPr>
            <sz val="12"/>
            <color indexed="81"/>
            <rFont val="Arial"/>
            <family val="2"/>
            <charset val="0"/>
          </rPr>
          <t>SELECT tblUADetails.UACode, tblUADetails.AuthorityName, tblFormContacts.S52BName, tblFormContacts.S52BEMail, tblFormContacts.S52BSTDCode, tblFormContacts.S52BNumber, tblUADetails.LEAAddress1, tblUADetails.LEAAddress2, tblUADetails.LEAAddress3, tblUADetails.LEAAddress4, tblUADetails.LEAAddress5, tblUADetails.LEAPostcode
FROM tblFormContacts INNER JOIN tblUADetails ON tblFormContacts.UACode = tblUADetails.UACode
WHERE (((tblUADetails.UACode)&lt;=552));</t>
        </r>
      </text>
    </comment>
  </commentList>
</comments>
</file>

<file path=xl/connections.xml><?xml version="1.0" encoding="utf-8"?>
<connections xmlns="http://schemas.openxmlformats.org/spreadsheetml/2006/main">
  <connection id="1" sourceFile="" type="1" name="Connection" refreshedVersion="2" background="1">
    <dbPr connection="DSN=MS Access Database;DBQ=P:\stats\sd3\Contact Details.mdb;DefaultDir=P:\stats\sd3;DriverId=25;FIL=MS Access;MaxBufferSize=2048;PageTimeout=5;" command="SELECT tblFormContacts.UACode, tblUADetails.AuthorityName, tblFormContacts.S52BName, tblFormContacts.S52BEMail, tblFormContacts.S52BSTDCode, tblFormContacts.S52BNumber, tblUADetails.LEAAddress1, tblUADetails.LEAAddress2, tblUADetails.LEAAddress3, tblUADetails.LEAAddress4, tblUADetails.LEAAddress5, tblUADetails.LEAPostcode_x000d__x000a_FROM `P:\stats\sd3\Contact Details`.tblFormContacts tblFormContacts, `P:\stats\sd3\Contact Details`.tblUADetails tblUADetails_x000d__x000a_WHERE tblFormContacts.UACode = tblUADetails.UACode AND ((tblUADetails.UACode&lt;=552))" commandType="2"/>
  </connection>
</connections>
</file>

<file path=xl/sharedStrings.xml><?xml version="1.0" encoding="utf-8"?>
<sst xmlns="http://schemas.openxmlformats.org/spreadsheetml/2006/main" uniqueCount="433" count="1092">
  <si>
    <t>Denbighshire County Council</t>
  </si>
  <si>
    <t>Wynnstay Road</t>
  </si>
  <si>
    <t>Ruthin</t>
  </si>
  <si>
    <t>CH7 6ND</t>
  </si>
  <si>
    <t>Wrexham County Borough Council</t>
  </si>
  <si>
    <t>01978</t>
  </si>
  <si>
    <t>Education and Leisure Services Directorate</t>
  </si>
  <si>
    <t>Ty Henblas</t>
  </si>
  <si>
    <t>Queens Square</t>
  </si>
  <si>
    <t>LL13 8AZ</t>
  </si>
  <si>
    <t>Powys County Council</t>
  </si>
  <si>
    <t>01597</t>
  </si>
  <si>
    <t>Powys County Hall</t>
  </si>
  <si>
    <t>Llandrindod Wells</t>
  </si>
  <si>
    <t>LD1 5LG</t>
  </si>
  <si>
    <t>Ceredigion County Council</t>
  </si>
  <si>
    <t>01970</t>
  </si>
  <si>
    <t>Aberystwyth</t>
  </si>
  <si>
    <t>Pembrokeshire County Council</t>
  </si>
  <si>
    <t>01437</t>
  </si>
  <si>
    <t>Haverfordwest</t>
  </si>
  <si>
    <t>SA61 1TP</t>
  </si>
  <si>
    <t>01267</t>
  </si>
  <si>
    <t>Carmarthen</t>
  </si>
  <si>
    <t>Carmarthenshire County Council</t>
  </si>
  <si>
    <t xml:space="preserve">Education Department </t>
  </si>
  <si>
    <t>01792</t>
  </si>
  <si>
    <t>City and County of Swansea</t>
  </si>
  <si>
    <t>SA1 3SN</t>
  </si>
  <si>
    <t>01639</t>
  </si>
  <si>
    <t>Civic Centre</t>
  </si>
  <si>
    <t>Port Talbot</t>
  </si>
  <si>
    <t>SA13 1PJ</t>
  </si>
  <si>
    <t>Neath Port Talbot County Borough Council</t>
  </si>
  <si>
    <t>Julie Merrifield</t>
  </si>
  <si>
    <t>j.merrifield@neath-porttalbot.gov.uk</t>
  </si>
  <si>
    <t>763554</t>
  </si>
  <si>
    <t>01656</t>
  </si>
  <si>
    <t>Bridgend County Borough Council</t>
  </si>
  <si>
    <t>01446</t>
  </si>
  <si>
    <t>Barry</t>
  </si>
  <si>
    <t>01443</t>
  </si>
  <si>
    <t>Ty Trevithick</t>
  </si>
  <si>
    <t>Abercynon</t>
  </si>
  <si>
    <t>Mountain Ash</t>
  </si>
  <si>
    <t>Merthyr Tydfil County Borough Council</t>
  </si>
  <si>
    <t>01685</t>
  </si>
  <si>
    <t>Ty Keir Hardie</t>
  </si>
  <si>
    <t>Riverside Court</t>
  </si>
  <si>
    <t>Avenue de Clichy</t>
  </si>
  <si>
    <t>CF47 8XD</t>
  </si>
  <si>
    <t>Caerphilly County Borough Council</t>
  </si>
  <si>
    <t>Directorate of Education and Leisure</t>
  </si>
  <si>
    <t>County Offices</t>
  </si>
  <si>
    <t>Caerphilly Road</t>
  </si>
  <si>
    <t>Ystrad Mynach Hengoed</t>
  </si>
  <si>
    <t>CF82 7EP</t>
  </si>
  <si>
    <t>Blaenau Gwent County Borough Council</t>
  </si>
  <si>
    <t>01495</t>
  </si>
  <si>
    <t>Victoria House</t>
  </si>
  <si>
    <t>Victoria Business Park</t>
  </si>
  <si>
    <t>Ebbw Vale</t>
  </si>
  <si>
    <t>NP3 6ER</t>
  </si>
  <si>
    <t>01633</t>
  </si>
  <si>
    <t xml:space="preserve">Cwmbran </t>
  </si>
  <si>
    <t>Torfaen County Borough Council</t>
  </si>
  <si>
    <t>NP44 2WN</t>
  </si>
  <si>
    <t>Monmouthshire County Council</t>
  </si>
  <si>
    <t>NP9 4UR</t>
  </si>
  <si>
    <t>Newport City Council</t>
  </si>
  <si>
    <t>029 20</t>
  </si>
  <si>
    <t>872817</t>
  </si>
  <si>
    <t>Atlantic Wharf</t>
  </si>
  <si>
    <t>CF1 5UW</t>
  </si>
  <si>
    <t>LEAPostcode</t>
  </si>
  <si>
    <t>LL15 1YN</t>
  </si>
  <si>
    <t>CF45 4UQ</t>
  </si>
  <si>
    <t>Unused</t>
  </si>
  <si>
    <t>(14)   UNALLOCATED ISB</t>
  </si>
  <si>
    <t>(16)   TOTAL ISB</t>
  </si>
  <si>
    <t>(15)   NON ALLOCATED</t>
  </si>
  <si>
    <t xml:space="preserve">          NON-ISB FUNDS</t>
  </si>
  <si>
    <t>MEMORANDUM ITEMS</t>
  </si>
  <si>
    <t>633648</t>
  </si>
  <si>
    <t>Kelly Small</t>
  </si>
  <si>
    <t>636686</t>
  </si>
  <si>
    <t>Provincial House</t>
  </si>
  <si>
    <t>Kendrick Road</t>
  </si>
  <si>
    <t>CF62 8DJ</t>
  </si>
  <si>
    <t>Nicola Wellington</t>
  </si>
  <si>
    <t>nicolawellington@monmouthshire.gov.uk</t>
  </si>
  <si>
    <t>644495</t>
  </si>
  <si>
    <t>S52BName</t>
  </si>
  <si>
    <t>S52BEMail</t>
  </si>
  <si>
    <t>S52BSTDCode</t>
  </si>
  <si>
    <t>S52BNumber</t>
  </si>
  <si>
    <t>AuthorityName</t>
  </si>
  <si>
    <t>Park Mount</t>
  </si>
  <si>
    <t>Glanhwfa Road</t>
  </si>
  <si>
    <t>Anglesey</t>
  </si>
  <si>
    <t>Schools Service Development Directorate,</t>
  </si>
  <si>
    <t>Council Offices</t>
  </si>
  <si>
    <t>Civic Offices</t>
  </si>
  <si>
    <t>Vale of Glamorgan Council</t>
  </si>
  <si>
    <t>Vale of Glamorgan</t>
  </si>
  <si>
    <t>Rhondda Cynon Taf</t>
  </si>
  <si>
    <t>Cyngor Sir Ynys Môn</t>
  </si>
  <si>
    <t>Cyngor Gwynedd</t>
  </si>
  <si>
    <t>If necessary, please amend the name and telephone number or our contact in case of queries:-</t>
  </si>
  <si>
    <t xml:space="preserve">Contact name:        </t>
  </si>
  <si>
    <t xml:space="preserve">Contact E-mail:        </t>
  </si>
  <si>
    <t xml:space="preserve">Telephone:        </t>
  </si>
  <si>
    <t>Please complete this spreadsheet and return by e-mail to the address below.</t>
  </si>
  <si>
    <t>CF10 3NQ</t>
  </si>
  <si>
    <t>The information on this form must be submitted to the Welsh Government under section 52 of the Schools Standards and Framework Act 1998</t>
  </si>
  <si>
    <t>Introduction</t>
  </si>
  <si>
    <t>Summaries by school</t>
  </si>
  <si>
    <t>Column 3</t>
  </si>
  <si>
    <t>Column 5</t>
  </si>
  <si>
    <t>In the case of a school open for part of the year, the figure entered in column 6 should be the actual budget determined for the school.  If the amount for threshold payments for teachers employed by the schools is included within the total used to determine the budgets via the authority's relevant school funding formula, the amounts recorded in column 6 should reflect this.  Where this is not the case, please see item 14.</t>
  </si>
  <si>
    <t>Column 6</t>
  </si>
  <si>
    <t>Column 7</t>
  </si>
  <si>
    <t>Column 8</t>
  </si>
  <si>
    <t>Column 9</t>
  </si>
  <si>
    <t>Sub totals</t>
  </si>
  <si>
    <t>Reconciliation to the RA(S52) form</t>
  </si>
  <si>
    <t>Expenditure</t>
  </si>
  <si>
    <t>Grants</t>
  </si>
  <si>
    <t>All grants devolved or to be devolved to schools should be carried forward to line 1 column 7 of the RA(S52) form for all sectors.  These grants will include grants delegated to schools via the authority's relevant school funding formula (included in column 6 of Section 52).  It should also include non-ISB amounts devolved to schools (included in column 9 of Section 52) and amounts yet to be devolved (included in items 14 and 15 of Section 52).</t>
  </si>
  <si>
    <t>Validations will be carried out on receipt of the data to ensure this is the case.</t>
  </si>
  <si>
    <t>Chief Education Officer</t>
  </si>
  <si>
    <t>S52 EDUCATION BUDGET STATEMENT</t>
  </si>
  <si>
    <t>(1)</t>
  </si>
  <si>
    <t>(2)</t>
  </si>
  <si>
    <t>(3)</t>
  </si>
  <si>
    <t>(4)</t>
  </si>
  <si>
    <t>(5)</t>
  </si>
  <si>
    <t>(6)</t>
  </si>
  <si>
    <t>(7)</t>
  </si>
  <si>
    <t>£k</t>
  </si>
  <si>
    <t>£</t>
  </si>
  <si>
    <t xml:space="preserve">Primary schools          </t>
  </si>
  <si>
    <t xml:space="preserve">Secondary schools          </t>
  </si>
  <si>
    <t xml:space="preserve">Special schools          </t>
  </si>
  <si>
    <t>LEACode</t>
  </si>
  <si>
    <t>Data</t>
  </si>
  <si>
    <t>Table 1  -  School-level information</t>
  </si>
  <si>
    <t>(8)</t>
  </si>
  <si>
    <t>(9)</t>
  </si>
  <si>
    <t xml:space="preserve"> </t>
  </si>
  <si>
    <t>Part 1</t>
  </si>
  <si>
    <t>S.E.N.</t>
  </si>
  <si>
    <t>(10)   Totals/average primary schools</t>
  </si>
  <si>
    <t>(11)   Totals/average secondary schools</t>
  </si>
  <si>
    <t>(12)   Totals/average special schools</t>
  </si>
  <si>
    <t>(13)   Totals for all schools</t>
  </si>
  <si>
    <t>Primary</t>
  </si>
  <si>
    <t>Secondary</t>
  </si>
  <si>
    <t>Special</t>
  </si>
  <si>
    <t>Total</t>
  </si>
  <si>
    <t>ColumnRef</t>
  </si>
  <si>
    <t>FormRef</t>
  </si>
  <si>
    <t>YearCode</t>
  </si>
  <si>
    <t>RowRef</t>
  </si>
  <si>
    <t>AuthCode</t>
  </si>
  <si>
    <t>S52B</t>
  </si>
  <si>
    <t>Year:</t>
  </si>
  <si>
    <t>LEA Code:</t>
  </si>
  <si>
    <t>LEA Name:</t>
  </si>
  <si>
    <t>School name</t>
  </si>
  <si>
    <t>Official</t>
  </si>
  <si>
    <t>reference</t>
  </si>
  <si>
    <t>number</t>
  </si>
  <si>
    <t>School</t>
  </si>
  <si>
    <t>opening/</t>
  </si>
  <si>
    <t>closing</t>
  </si>
  <si>
    <t>O/C</t>
  </si>
  <si>
    <t>Date</t>
  </si>
  <si>
    <t>Number</t>
  </si>
  <si>
    <t>of</t>
  </si>
  <si>
    <t>pupils</t>
  </si>
  <si>
    <t>Budget share</t>
  </si>
  <si>
    <t>Per</t>
  </si>
  <si>
    <t>school</t>
  </si>
  <si>
    <t>pupil</t>
  </si>
  <si>
    <t>Notional</t>
  </si>
  <si>
    <t>budget</t>
  </si>
  <si>
    <t>Non-ISB Funds</t>
  </si>
  <si>
    <t>devolved to</t>
  </si>
  <si>
    <t>schools</t>
  </si>
  <si>
    <t>UACode</t>
  </si>
  <si>
    <t>LEAName</t>
  </si>
  <si>
    <t>Isle of Anglesey</t>
  </si>
  <si>
    <t>Gwynedd</t>
  </si>
  <si>
    <t>Conwy</t>
  </si>
  <si>
    <t>Denbighshire</t>
  </si>
  <si>
    <t>Flintshire</t>
  </si>
  <si>
    <t>Wrexham</t>
  </si>
  <si>
    <t>Powys</t>
  </si>
  <si>
    <t>Ceredigion</t>
  </si>
  <si>
    <t>Pembrokeshire</t>
  </si>
  <si>
    <t>Carmarthenshire</t>
  </si>
  <si>
    <t>Swansea</t>
  </si>
  <si>
    <t>Neath Port Talbot</t>
  </si>
  <si>
    <t>Bridgend</t>
  </si>
  <si>
    <t>Merthyr Tydfil</t>
  </si>
  <si>
    <t>Caerphilly</t>
  </si>
  <si>
    <t>Blaenau Gwent</t>
  </si>
  <si>
    <t>Torfaen</t>
  </si>
  <si>
    <t>Monmouthshire</t>
  </si>
  <si>
    <t>Newport</t>
  </si>
  <si>
    <t>Cardiff</t>
  </si>
  <si>
    <t xml:space="preserve">Nursery schools          </t>
  </si>
  <si>
    <t>Nursery</t>
  </si>
  <si>
    <t>(9.5)   Totals/average nursery schools</t>
  </si>
  <si>
    <t>places</t>
  </si>
  <si>
    <t>Education Department</t>
  </si>
  <si>
    <t>County Hall</t>
  </si>
  <si>
    <t>Mold</t>
  </si>
  <si>
    <t>Flintshire County Council</t>
  </si>
  <si>
    <t>01352</t>
  </si>
  <si>
    <t>LEAAddress1</t>
  </si>
  <si>
    <t>LEAAddress2</t>
  </si>
  <si>
    <t>LEAAddress3</t>
  </si>
  <si>
    <t>LEAAddress4</t>
  </si>
  <si>
    <t>LEAAddress5</t>
  </si>
  <si>
    <t>01248</t>
  </si>
  <si>
    <t>Llangefni</t>
  </si>
  <si>
    <t>LL77 7EY</t>
  </si>
  <si>
    <t>01286</t>
  </si>
  <si>
    <t>Caernarfon</t>
  </si>
  <si>
    <t>LL55 1SH</t>
  </si>
  <si>
    <t>01492</t>
  </si>
  <si>
    <t>575067</t>
  </si>
  <si>
    <t>Government Buildings</t>
  </si>
  <si>
    <t>Dinerth Road</t>
  </si>
  <si>
    <t>Colwyn Bay</t>
  </si>
  <si>
    <t>Conwy County Borough Council</t>
  </si>
  <si>
    <t>LL28 4UL</t>
  </si>
  <si>
    <t>01824</t>
  </si>
  <si>
    <t>Memorandum items (these should also be recorded in £000)</t>
  </si>
  <si>
    <t>Craig Joyce</t>
  </si>
  <si>
    <t>craig.joyce@denbighshire.gov.uk</t>
  </si>
  <si>
    <t>246717</t>
  </si>
  <si>
    <t>Justin Thomas</t>
  </si>
  <si>
    <t>justin.thomas@blaenau-gwent.gov.uk</t>
  </si>
  <si>
    <t>355347</t>
  </si>
  <si>
    <t>Building 2</t>
  </si>
  <si>
    <t>Parc Dewi Sant</t>
  </si>
  <si>
    <t>SA31 3HB</t>
  </si>
  <si>
    <t>Middle</t>
  </si>
  <si>
    <t xml:space="preserve">Middle schools          </t>
  </si>
  <si>
    <t>(10.5)   Totals/average middle schools</t>
  </si>
  <si>
    <t>Items 9.5, 10, 10.5, 11 and 12 relate to the sub-totals or averages for columns 5 to 9 for each of nursery, primary, middle, secondary and special sectors.  Item 13 gives the sub-totals or averages for all schools based on the figures in items 9.5, 10, 10.5, 11 and 12.</t>
  </si>
  <si>
    <t>Primary ends</t>
  </si>
  <si>
    <t>Secondary ends</t>
  </si>
  <si>
    <t>Memorandum ends</t>
  </si>
  <si>
    <t>Memorandum starts</t>
  </si>
  <si>
    <t>Nursery ends</t>
  </si>
  <si>
    <t>Primary starts</t>
  </si>
  <si>
    <t>Secondary starts</t>
  </si>
  <si>
    <t>Special starts</t>
  </si>
  <si>
    <t>Special ends</t>
  </si>
  <si>
    <t>Middle starts</t>
  </si>
  <si>
    <t>Middle ends</t>
  </si>
  <si>
    <t>should be used to record the budget determined for each school budget via the authority's relevant school funding formula.  Regulation 14 of The Schools Budget Shares (Wales) Regulations 2004 states that budget shares must include grant paid by the Welsh Government under s.36 of the Learning and Skills Act 2000 - this is the amount that used to be provided by virtue of an ELWa grant under s.36 prior to that body’s abolition.</t>
  </si>
  <si>
    <t>Local Government Financial Statistics</t>
  </si>
  <si>
    <t>Knowledge and Analytical Services</t>
  </si>
  <si>
    <t>Welsh Government</t>
  </si>
  <si>
    <t>Cathays Park</t>
  </si>
  <si>
    <t>CARDIFF</t>
  </si>
  <si>
    <t>SQL</t>
  </si>
  <si>
    <t/>
  </si>
  <si>
    <t>Rhadyr</t>
  </si>
  <si>
    <t>Usk</t>
  </si>
  <si>
    <t>NP15 1GA</t>
  </si>
  <si>
    <t>census date:</t>
  </si>
  <si>
    <t>Ian Roberts</t>
  </si>
  <si>
    <t>ian.roberts@wrexham.gov.uk</t>
  </si>
  <si>
    <t>297082</t>
  </si>
  <si>
    <t>Stephen Mithan</t>
  </si>
  <si>
    <t>Stephen.C.Mithan@rhondda-cynon-taff.gov.uk</t>
  </si>
  <si>
    <t>680653</t>
  </si>
  <si>
    <t>UA Code:</t>
  </si>
  <si>
    <t>For each of nursery, primary, middle, secondary and special schools, the sum of the figures recorded at columns 6 and 9 and lines 14 and 15 should be carried forward to columns 0.1, 1, 3.5, 2 and 3 of line 1 of the RA(S52) form respectively.</t>
  </si>
  <si>
    <t>Canolfan Rheidol</t>
  </si>
  <si>
    <t>Rhodfa Padarn, Llanbadarn Fawr</t>
  </si>
  <si>
    <t>SY23 3UE</t>
  </si>
  <si>
    <t>Children and Schools Department</t>
  </si>
  <si>
    <t>The City of Cardiff Council</t>
  </si>
  <si>
    <t>A</t>
  </si>
  <si>
    <t>Total all schools</t>
  </si>
  <si>
    <t>Total ISB</t>
  </si>
  <si>
    <t>M</t>
  </si>
  <si>
    <t>Total/average middle schools</t>
  </si>
  <si>
    <t>Unallocated resources - middle</t>
  </si>
  <si>
    <t>N</t>
  </si>
  <si>
    <t>Total/average nursery schools</t>
  </si>
  <si>
    <t>Unallocated resources - nursery</t>
  </si>
  <si>
    <t>P</t>
  </si>
  <si>
    <t>Total/average primary schools</t>
  </si>
  <si>
    <t>Unallocated resources - primary</t>
  </si>
  <si>
    <t>S</t>
  </si>
  <si>
    <t>Total/average secondary schools</t>
  </si>
  <si>
    <t>Unallocated resources - secondary</t>
  </si>
  <si>
    <t>X</t>
  </si>
  <si>
    <t>Total/average special schools</t>
  </si>
  <si>
    <t>Unallocated resources - special</t>
  </si>
  <si>
    <t>There are five elements to the return, namely a summary by school of each of the budgets delegated to nursery, primary, middle, secondary and special schools, and a memorandum section that considers amounts that will ultimately be delegated or allocated to the schools later in the year.</t>
  </si>
  <si>
    <t>is derived as the figure in column 6 multiplied by 1,000 and divided by the figure in column 5, giving the amount of funding provided per pupil in each nursery, primary, middle and secondary school.  For special schools, this will be the amount of funding per place.</t>
  </si>
  <si>
    <t>should be used to record any additional funding allocated to individual schools (i.e. where the schools control how the funding is spent, regardless of how the funding is accounted for) and where the amounts are not included in the formula budget recorded in column 6.  This will include allocations of the School Effectiveness Grant (SEG) funding to each school.  Where these amounts are not known individually by school at the start of the financial year, but where it is known that the amounts will be allocated to the schools during the year, an estimated split between nursery, primary, middle, secondary and special schools should be made and the relevant amounts recorded in item 15 (see below).</t>
  </si>
  <si>
    <t>should be used to record the amount within each nursery, primary, middle and secondary school's budget determined with reference to the estimated need to make Special Educational Needs (SEN) provision.  This figure is set to zero for special schools as it is assumed that all provision for such schools is SEN.</t>
  </si>
  <si>
    <t>Item 14 should be used to record the amount within the individual schools' budget (ISB) which is yet to be allocated to schools' budgets at the start of the financial year, but which will be allocated later in the year.  An estimated split of this figure between nursery, primary, secondary, middle and special schools is required.  If the amount for threshold payments for teachers employed by the schools is not included within the budget determined for each school budget via the authority's relevant school funding formula, then an estimated provision, split between nursery, primary, secondary, middle and special schools, should be recorded as part of item 14.</t>
  </si>
  <si>
    <r>
      <t xml:space="preserve">Item 15 should be used to record any amounts of funding as described in column 9 where the amounts are </t>
    </r>
    <r>
      <rPr>
        <b/>
        <sz val="10"/>
        <rFont val="Arial"/>
        <family val="2"/>
        <charset val="0"/>
      </rPr>
      <t>not</t>
    </r>
    <r>
      <rPr>
        <sz val="10"/>
        <rFont val="Arial"/>
        <family val="2"/>
        <charset val="0"/>
      </rPr>
      <t xml:space="preserve"> known individually by school at the start of the financial year, but where it is known that the amounts will be allocated to the schools during the year.  In such cases it is necessary to make an estimated split between nursery, primary, secondary, middle and special schools.</t>
    </r>
  </si>
  <si>
    <t>826459</t>
  </si>
  <si>
    <t>Joanne Norman, Judith Tutssel</t>
  </si>
  <si>
    <t>Joanne.Norman@bridgend.gov.uk;  Judith.Tutssel@bridgend.gov.uk</t>
  </si>
  <si>
    <t>233361 0655 / 0656</t>
  </si>
  <si>
    <t>Phil Hall</t>
  </si>
  <si>
    <t>updated from contacts db</t>
  </si>
  <si>
    <t>Kelly.Small@swansea.gov.uk; education@swansea.gov.uk</t>
  </si>
  <si>
    <t>Nicola Monckton</t>
  </si>
  <si>
    <t>NMonckton@valeofglamorgan.gov.uk</t>
  </si>
  <si>
    <t>709444</t>
  </si>
  <si>
    <t>Any queries on completion of the spreadsheet should be directed to Frank Kelly or Bruce Anderson via telephone, fax or e-mail, as detailed below.</t>
  </si>
  <si>
    <t>642630</t>
  </si>
  <si>
    <t>Phhall@caerdydd.gov.uk; Phhall@cardiff.gov.uk</t>
  </si>
  <si>
    <t>Insert the last working date for March here:</t>
  </si>
  <si>
    <t>Angel Street</t>
  </si>
  <si>
    <t>CF31 4WB</t>
  </si>
  <si>
    <t>fk</t>
  </si>
  <si>
    <t xml:space="preserve"> &lt;--- From Education &amp; Skills Statistics team, c.</t>
  </si>
  <si>
    <t>The remaining columns (3 to 9) should be completed as follows:</t>
  </si>
  <si>
    <t>David Jones, Amanda Hughes</t>
  </si>
  <si>
    <t>David.jones@conwy.gov.uk;  Amanda.Hughes@conwy.gov.uk</t>
  </si>
  <si>
    <t>712633</t>
  </si>
  <si>
    <t>Ian Kent</t>
  </si>
  <si>
    <t>Ian.kent@Merthyr.gov.uk</t>
  </si>
  <si>
    <t>725457</t>
  </si>
  <si>
    <t>Julie Baker, Cheryl Adams</t>
  </si>
  <si>
    <t>BAKERJ@CAERPHILLY.GOV.UK; adamsc1@caerphilly.gov.uk</t>
  </si>
  <si>
    <t>864864</t>
  </si>
  <si>
    <t>Query for S52B form English</t>
  </si>
  <si>
    <t>Kathy Bell</t>
  </si>
  <si>
    <t>kathybell@gwynedd.llyw.cymru</t>
  </si>
  <si>
    <t>679449</t>
  </si>
  <si>
    <t>Jennie Spraggon, Emma Parsons</t>
  </si>
  <si>
    <t>Carys Fowles, Chris Hywel Macey</t>
  </si>
  <si>
    <t>carysf@ceredigion.gov.uk; ChrisHywel.Macey@ceredigion.gov.uk</t>
  </si>
  <si>
    <t>771866 / 771857</t>
  </si>
  <si>
    <t>Cerys James</t>
  </si>
  <si>
    <t>Cerys.James@torfaen.gov.uk</t>
  </si>
  <si>
    <t>742331</t>
  </si>
  <si>
    <t xml:space="preserve">E-mail: </t>
  </si>
  <si>
    <t>LGFS.transfer@gov.wales</t>
  </si>
  <si>
    <t>Telephone: 03000 25 (5673 or 9169)</t>
  </si>
  <si>
    <t>The first two columns are the school name and school number.  These are already completed on your return.  Please examine these columns prior to completion of the return and inform Frank Kelly or Bruce Anderson (e-mail: lgfs.transfer@gov.wales or telephone: 03000 25 (5673 or 9169) if you have any queries.</t>
  </si>
  <si>
    <t>Liz Thomas</t>
  </si>
  <si>
    <t>liz.thomas@flintshire.gov.uk</t>
  </si>
  <si>
    <t>??????</t>
  </si>
  <si>
    <t>Rhondda Cynon Taf County Borough Council</t>
  </si>
  <si>
    <t>20.02.23</t>
  </si>
  <si>
    <t>updated on 20.02.23  fk</t>
  </si>
  <si>
    <t>Llio Jones</t>
  </si>
  <si>
    <t>LlioJones@ynysmon.gov.uk; GarethRoberts@ynysmon.gov.uk</t>
  </si>
  <si>
    <t>751865 / 751905</t>
  </si>
  <si>
    <t>Education Services</t>
  </si>
  <si>
    <t>Head of Education</t>
  </si>
  <si>
    <t>clerical.school.finance@powys.gov.uk; jennie.spraggon@powys.gov.uk; emma.davies2@powys.gov.uk</t>
  </si>
  <si>
    <t>Schools Service</t>
  </si>
  <si>
    <t>Dean Philpin, Martina Sabova, Vicky Henley</t>
  </si>
  <si>
    <t>Dean.philpin@pembrokeshire.gov.uk; Martina.Sabova@pembrokeshire.gov.uk; Vicky.Henley@pembrokeshire.gov.uk</t>
  </si>
  <si>
    <t>Susannah Nolan, Ian Turner</t>
  </si>
  <si>
    <t>snolan@carmarthenshire.gov.uk; IJTurner@carmarthenshire.gov.uk</t>
  </si>
  <si>
    <t>Charlotte Cregg, Matthew Evans</t>
  </si>
  <si>
    <t>Charlotte.Cregg@newport.gov.uk; Matthew.Evans@newport.gov.uk</t>
  </si>
  <si>
    <t>Albert Primary School</t>
  </si>
  <si>
    <t>Barry Island Primary School</t>
  </si>
  <si>
    <t>Cogan Primary School</t>
  </si>
  <si>
    <t>Colcot Primary School</t>
  </si>
  <si>
    <t>Fairfield Primary School</t>
  </si>
  <si>
    <t>Gladstone Primary School</t>
  </si>
  <si>
    <t>High Street Primary School</t>
  </si>
  <si>
    <t>Holton Primary School</t>
  </si>
  <si>
    <t>Jenner Park Primary School</t>
  </si>
  <si>
    <t>South Point Primary School</t>
  </si>
  <si>
    <t>Llanfair Primary School</t>
  </si>
  <si>
    <t>Llangan Primary School</t>
  </si>
  <si>
    <t>Palmerston Primary School</t>
  </si>
  <si>
    <t>Rhws County Primary School</t>
  </si>
  <si>
    <t>Sully Primary School</t>
  </si>
  <si>
    <t>Victoria Primary School</t>
  </si>
  <si>
    <t>St Athan Primary School</t>
  </si>
  <si>
    <t>St Illtyd Primary School</t>
  </si>
  <si>
    <t>Evenlode Primary School</t>
  </si>
  <si>
    <t>Llandough County Primary</t>
  </si>
  <si>
    <t>Y Bont Faen Primary School</t>
  </si>
  <si>
    <t>Ysgol Pen-y-Garth</t>
  </si>
  <si>
    <t>Ysgol Gymraeg Sant Baruc</t>
  </si>
  <si>
    <t>Oak Field Primary And Nursery School</t>
  </si>
  <si>
    <t>Ysgol Iolo Morganwg</t>
  </si>
  <si>
    <t>Ysgol Gymraeg Sant Curig</t>
  </si>
  <si>
    <t>Ysgol Gymraeg Gwaun Y Nant</t>
  </si>
  <si>
    <t>Cadoxton Primary School</t>
  </si>
  <si>
    <t>Romilly Primary School</t>
  </si>
  <si>
    <t xml:space="preserve">Ysgol Gymraeg Dewi Sant </t>
  </si>
  <si>
    <t>Dinas Powys Primary School</t>
  </si>
  <si>
    <t>Ysgol y Ddraig</t>
  </si>
  <si>
    <t>St Nicholas C/W Primary School</t>
  </si>
  <si>
    <t>Peterston-Super-Ely Primary</t>
  </si>
  <si>
    <t>Gwenfo C/W Primary School</t>
  </si>
  <si>
    <t>St Brides C W Primary School</t>
  </si>
  <si>
    <t>Wick And Marcross C/W Primary</t>
  </si>
  <si>
    <t>Pendoylan C/W Primary School</t>
  </si>
  <si>
    <t>St Andrew's C/W Primary School</t>
  </si>
  <si>
    <t>Llansannor C/W Primary School</t>
  </si>
  <si>
    <t>St David's Church-In-Wales</t>
  </si>
  <si>
    <t>St. Joseph's Rc Primary School</t>
  </si>
  <si>
    <t>All Saints Cw Primary School</t>
  </si>
  <si>
    <t>St Helen's Catholic Primary School</t>
  </si>
  <si>
    <t>Ysgol Gymraeg Bro Morgannwg</t>
  </si>
  <si>
    <t xml:space="preserve">Cowbridge middle (3-19) school </t>
  </si>
  <si>
    <t>Llantwit Major School</t>
  </si>
  <si>
    <t>Cowbridge Comprehensive School</t>
  </si>
  <si>
    <t>St Cyres Comprehensive School</t>
  </si>
  <si>
    <t>Whitmore High School</t>
  </si>
  <si>
    <t>Pencoedtre High School</t>
  </si>
  <si>
    <t>St Richard Gwyn Catholic High School</t>
  </si>
  <si>
    <t>Stanwell School</t>
  </si>
  <si>
    <t>Ysgol Y Deri</t>
  </si>
  <si>
    <t>c</t>
  </si>
  <si>
    <t>31.08.23</t>
  </si>
  <si>
    <t>o</t>
  </si>
</sst>
</file>

<file path=xl/styles.xml><?xml version="1.0" encoding="utf-8"?>
<styleSheet xmlns:mc="http://schemas.openxmlformats.org/markup-compatibility/2006" xmlns:x14ac="http://schemas.microsoft.com/office/spreadsheetml/2009/9/ac" xmlns="http://schemas.openxmlformats.org/spreadsheetml/2006/main" mc:Ignorable="x14ac">
  <numFmts count="4">
    <numFmt numFmtId="164" formatCode="#,##0;\-#,##0;&quot;&quot;"/>
    <numFmt numFmtId="165" formatCode="dd\-mm\-yyyy"/>
    <numFmt numFmtId="166" formatCode="[$-809]dd\ mmmm\ yyyy;@"/>
    <numFmt numFmtId="167" formatCode="0.0"/>
  </numFmts>
  <fonts count="44">
    <font>
      <sz val="12"/>
      <name val="Arial"/>
      <charset val="0"/>
    </font>
    <font>
      <b/>
      <sz val="12"/>
      <name val="Arial"/>
      <family val="2"/>
      <charset val="0"/>
    </font>
    <font>
      <sz val="12"/>
      <name val="Arial"/>
      <family val="2"/>
      <charset val="0"/>
    </font>
    <font>
      <b/>
      <sz val="12"/>
      <color indexed="10"/>
      <name val="Arial"/>
      <family val="2"/>
      <charset val="0"/>
    </font>
    <font>
      <sz val="12"/>
      <name val="Arial"/>
      <charset val="0"/>
    </font>
    <font>
      <sz val="12"/>
      <color indexed="10"/>
      <name val="Arial"/>
      <family val="2"/>
      <charset val="0"/>
    </font>
    <font>
      <sz val="12"/>
      <color indexed="9"/>
      <name val="Arial"/>
      <family val="2"/>
      <charset val="0"/>
    </font>
    <font>
      <b/>
      <sz val="16"/>
      <name val="Arial"/>
      <family val="2"/>
      <charset val="0"/>
    </font>
    <font>
      <i/>
      <sz val="10"/>
      <name val="Arial"/>
      <family val="2"/>
      <charset val="0"/>
    </font>
    <font>
      <sz val="11"/>
      <name val="Arial"/>
      <family val="2"/>
      <charset val="0"/>
    </font>
    <font>
      <sz val="10"/>
      <name val="Arial"/>
      <family val="2"/>
      <charset val="0"/>
    </font>
    <font>
      <b/>
      <sz val="14"/>
      <name val="Arial"/>
      <family val="2"/>
      <charset val="0"/>
    </font>
    <font>
      <i/>
      <sz val="11"/>
      <name val="Arial"/>
      <family val="2"/>
      <charset val="0"/>
    </font>
    <font>
      <sz val="9"/>
      <name val="Arial"/>
      <family val="2"/>
      <charset val="0"/>
    </font>
    <font>
      <b/>
      <sz val="10"/>
      <name val="Arial"/>
      <family val="2"/>
      <charset val="0"/>
    </font>
    <font>
      <b/>
      <u val="single"/>
      <sz val="12"/>
      <name val="Arial"/>
      <family val="2"/>
      <charset val="0"/>
    </font>
    <font>
      <sz val="10"/>
      <color indexed="18"/>
      <name val="Arial"/>
      <family val="2"/>
      <charset val="0"/>
    </font>
    <font>
      <b/>
      <sz val="10"/>
      <color indexed="9"/>
      <name val="Arial"/>
      <family val="2"/>
      <charset val="0"/>
    </font>
    <font>
      <b/>
      <sz val="12"/>
      <color indexed="9"/>
      <name val="Arial"/>
      <family val="2"/>
      <charset val="0"/>
    </font>
    <font>
      <sz val="11"/>
      <color indexed="8"/>
      <name val="Calibri"/>
      <family val="2"/>
      <charset val="0"/>
    </font>
    <font>
      <sz val="11"/>
      <color indexed="9"/>
      <name val="Calibri"/>
      <family val="2"/>
      <charset val="0"/>
    </font>
    <font>
      <sz val="11"/>
      <color indexed="20"/>
      <name val="Calibri"/>
      <family val="2"/>
      <charset val="0"/>
    </font>
    <font>
      <b/>
      <sz val="11"/>
      <color indexed="52"/>
      <name val="Calibri"/>
      <family val="2"/>
      <charset val="0"/>
    </font>
    <font>
      <b/>
      <sz val="11"/>
      <color indexed="9"/>
      <name val="Calibri"/>
      <family val="2"/>
      <charset val="0"/>
    </font>
    <font>
      <i/>
      <sz val="11"/>
      <color indexed="23"/>
      <name val="Calibri"/>
      <family val="2"/>
      <charset val="0"/>
    </font>
    <font>
      <sz val="11"/>
      <color indexed="17"/>
      <name val="Calibri"/>
      <family val="2"/>
      <charset val="0"/>
    </font>
    <font>
      <b/>
      <sz val="15"/>
      <color indexed="62"/>
      <name val="Calibri"/>
      <family val="2"/>
      <charset val="0"/>
    </font>
    <font>
      <b/>
      <sz val="13"/>
      <color indexed="62"/>
      <name val="Calibri"/>
      <family val="2"/>
      <charset val="0"/>
    </font>
    <font>
      <b/>
      <sz val="11"/>
      <color indexed="62"/>
      <name val="Calibri"/>
      <family val="2"/>
      <charset val="0"/>
    </font>
    <font>
      <u val="single"/>
      <sz val="6"/>
      <color indexed="12"/>
      <name val="Arial"/>
      <family val="2"/>
      <charset val="0"/>
    </font>
    <font>
      <sz val="11"/>
      <color indexed="62"/>
      <name val="Calibri"/>
      <family val="2"/>
      <charset val="0"/>
    </font>
    <font>
      <sz val="11"/>
      <color indexed="52"/>
      <name val="Calibri"/>
      <family val="2"/>
      <charset val="0"/>
    </font>
    <font>
      <sz val="11"/>
      <color indexed="60"/>
      <name val="Calibri"/>
      <family val="2"/>
      <charset val="0"/>
    </font>
    <font>
      <b/>
      <sz val="11"/>
      <color indexed="63"/>
      <name val="Calibri"/>
      <family val="2"/>
      <charset val="0"/>
    </font>
    <font>
      <b/>
      <sz val="18"/>
      <color indexed="62"/>
      <name val="Cambria"/>
      <family val="2"/>
      <charset val="0"/>
    </font>
    <font>
      <b/>
      <sz val="11"/>
      <color indexed="8"/>
      <name val="Calibri"/>
      <family val="2"/>
      <charset val="0"/>
    </font>
    <font>
      <sz val="11"/>
      <color indexed="10"/>
      <name val="Calibri"/>
      <family val="2"/>
      <charset val="0"/>
    </font>
    <font>
      <sz val="8"/>
      <name val="Arial"/>
      <family val="2"/>
      <charset val="0"/>
    </font>
    <font>
      <sz val="12"/>
      <color indexed="81"/>
      <name val="Arial"/>
      <family val="2"/>
      <charset val="0"/>
    </font>
    <font>
      <sz val="12"/>
      <color rgb="FF0000FF"/>
      <name val="Arial"/>
      <family val="2"/>
      <charset val="0"/>
    </font>
    <font>
      <b/>
      <sz val="12"/>
      <color rgb="FF0000FF"/>
      <name val="Arial"/>
      <family val="2"/>
      <charset val="0"/>
    </font>
    <font>
      <sz val="10"/>
      <color rgb="FF7030A0"/>
      <name val="Arial"/>
      <family val="2"/>
      <charset val="0"/>
    </font>
    <font>
      <sz val="10"/>
      <color theme="0"/>
      <name val="Arial"/>
      <family val="2"/>
      <charset val="0"/>
    </font>
    <font>
      <u val="single"/>
      <sz val="10"/>
      <color indexed="12"/>
      <name val="Arial"/>
      <family val="2"/>
      <charset val="0"/>
    </font>
  </fonts>
  <fills count="26">
    <fill>
      <patternFill patternType="none">
        <fgColor indexed="64"/>
        <bgColor indexed="65"/>
      </patternFill>
    </fill>
    <fill>
      <patternFill patternType="gray125">
        <fgColor indexed="64"/>
        <bgColor indexed="65"/>
      </patternFill>
    </fill>
    <fill>
      <patternFill patternType="solid">
        <fgColor indexed="22"/>
        <bgColor indexed="65"/>
      </patternFill>
    </fill>
    <fill>
      <patternFill patternType="solid">
        <fgColor indexed="47"/>
        <bgColor indexed="65"/>
      </patternFill>
    </fill>
    <fill>
      <patternFill patternType="solid">
        <fgColor indexed="43"/>
        <bgColor indexed="65"/>
      </patternFill>
    </fill>
    <fill>
      <patternFill patternType="solid">
        <fgColor indexed="44"/>
        <bgColor indexed="65"/>
      </patternFill>
    </fill>
    <fill>
      <patternFill patternType="solid">
        <fgColor indexed="49"/>
        <bgColor indexed="65"/>
      </patternFill>
    </fill>
    <fill>
      <patternFill patternType="solid">
        <fgColor indexed="10"/>
        <bgColor indexed="65"/>
      </patternFill>
    </fill>
    <fill>
      <patternFill patternType="solid">
        <fgColor indexed="57"/>
        <bgColor indexed="65"/>
      </patternFill>
    </fill>
    <fill>
      <patternFill patternType="solid">
        <fgColor indexed="54"/>
        <bgColor indexed="65"/>
      </patternFill>
    </fill>
    <fill>
      <patternFill patternType="solid">
        <fgColor indexed="53"/>
        <bgColor indexed="65"/>
      </patternFill>
    </fill>
    <fill>
      <patternFill patternType="solid">
        <fgColor indexed="45"/>
        <bgColor indexed="65"/>
      </patternFill>
    </fill>
    <fill>
      <patternFill patternType="solid">
        <fgColor indexed="9"/>
        <bgColor indexed="65"/>
      </patternFill>
    </fill>
    <fill>
      <patternFill patternType="solid">
        <fgColor indexed="55"/>
        <bgColor indexed="65"/>
      </patternFill>
    </fill>
    <fill>
      <patternFill patternType="solid">
        <fgColor indexed="42"/>
        <bgColor indexed="65"/>
      </patternFill>
    </fill>
    <fill>
      <patternFill patternType="solid">
        <fgColor theme="0"/>
        <bgColor indexed="64"/>
      </patternFill>
    </fill>
    <fill>
      <patternFill patternType="solid">
        <fgColor indexed="18"/>
        <bgColor indexed="64"/>
      </patternFill>
    </fill>
    <fill>
      <patternFill patternType="solid">
        <fgColor rgb="FFE5F4F7"/>
        <bgColor indexed="64"/>
      </patternFill>
    </fill>
    <fill>
      <patternFill patternType="solid">
        <fgColor indexed="9"/>
        <bgColor indexed="64"/>
      </patternFill>
    </fill>
    <fill>
      <patternFill patternType="solid">
        <fgColor rgb="FFFFC000"/>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rgb="FFCCFFCC"/>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22"/>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18"/>
      </left>
      <right/>
      <top style="thin">
        <color indexed="18"/>
      </top>
      <bottom style="thin">
        <color indexed="18"/>
      </bottom>
      <diagonal/>
    </border>
    <border>
      <left/>
      <right/>
      <top style="thin">
        <color indexed="18"/>
      </top>
      <bottom style="thin">
        <color indexed="18"/>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18"/>
      </right>
      <top style="thin">
        <color indexed="18"/>
      </top>
      <bottom style="thin">
        <color indexed="18"/>
      </bottom>
      <diagonal/>
    </border>
    <border>
      <left/>
      <right/>
      <top style="thin">
        <color indexed="64"/>
      </top>
      <bottom style="thin">
        <color indexed="64"/>
      </bottom>
      <diagonal/>
    </border>
  </borders>
  <cellStyleXfs count="194">
    <xf numFmtId="0" fontId="0" fillId="0" borderId="0"/>
    <xf numFmtId="0" fontId="19" fillId="2" borderId="0" applyAlignment="0" applyBorder="0" applyNumberFormat="0" applyProtection="0"/>
    <xf numFmtId="0" fontId="19" fillId="3" borderId="0" applyAlignment="0" applyBorder="0" applyNumberFormat="0" applyProtection="0"/>
    <xf numFmtId="0" fontId="19" fillId="4" borderId="0" applyAlignment="0" applyBorder="0" applyNumberFormat="0" applyProtection="0"/>
    <xf numFmtId="0" fontId="19" fillId="2" borderId="0" applyAlignment="0" applyBorder="0" applyNumberFormat="0" applyProtection="0"/>
    <xf numFmtId="0" fontId="19" fillId="5" borderId="0" applyAlignment="0" applyBorder="0" applyNumberFormat="0" applyProtection="0"/>
    <xf numFmtId="0" fontId="19" fillId="3" borderId="0" applyAlignment="0" applyBorder="0" applyNumberFormat="0" applyProtection="0"/>
    <xf numFmtId="0" fontId="19" fillId="2" borderId="0" applyAlignment="0" applyBorder="0" applyNumberFormat="0" applyProtection="0"/>
    <xf numFmtId="0" fontId="19" fillId="3" borderId="0" applyAlignment="0" applyBorder="0" applyNumberFormat="0" applyProtection="0"/>
    <xf numFmtId="0" fontId="19" fillId="4" borderId="0" applyAlignment="0" applyBorder="0" applyNumberFormat="0" applyProtection="0"/>
    <xf numFmtId="0" fontId="19" fillId="2" borderId="0" applyAlignment="0" applyBorder="0" applyNumberFormat="0" applyProtection="0"/>
    <xf numFmtId="0" fontId="19" fillId="2" borderId="0" applyAlignment="0" applyBorder="0" applyNumberFormat="0" applyProtection="0"/>
    <xf numFmtId="0" fontId="19" fillId="3" borderId="0" applyAlignment="0" applyBorder="0" applyNumberFormat="0" applyProtection="0"/>
    <xf numFmtId="0" fontId="20" fillId="2" borderId="0" applyAlignment="0" applyBorder="0" applyNumberFormat="0" applyProtection="0"/>
    <xf numFmtId="0" fontId="20" fillId="3" borderId="0" applyAlignment="0" applyBorder="0" applyNumberFormat="0" applyProtection="0"/>
    <xf numFmtId="0" fontId="20" fillId="3" borderId="0" applyAlignment="0" applyBorder="0" applyNumberFormat="0" applyProtection="0"/>
    <xf numFmtId="0" fontId="20" fillId="2" borderId="0" applyAlignment="0" applyBorder="0" applyNumberFormat="0" applyProtection="0"/>
    <xf numFmtId="0" fontId="20" fillId="6" borderId="0" applyAlignment="0" applyBorder="0" applyNumberFormat="0" applyProtection="0"/>
    <xf numFmtId="0" fontId="20" fillId="3" borderId="0" applyAlignment="0" applyBorder="0" applyNumberFormat="0" applyProtection="0"/>
    <xf numFmtId="0" fontId="20" fillId="6" borderId="0" applyAlignment="0" applyBorder="0" applyNumberFormat="0" applyProtection="0"/>
    <xf numFmtId="0" fontId="20" fillId="7" borderId="0" applyAlignment="0" applyBorder="0" applyNumberFormat="0" applyProtection="0"/>
    <xf numFmtId="0" fontId="20" fillId="8" borderId="0" applyAlignment="0" applyBorder="0" applyNumberFormat="0" applyProtection="0"/>
    <xf numFmtId="0" fontId="20" fillId="9" borderId="0" applyAlignment="0" applyBorder="0" applyNumberFormat="0" applyProtection="0"/>
    <xf numFmtId="0" fontId="20" fillId="6" borderId="0" applyAlignment="0" applyBorder="0" applyNumberFormat="0" applyProtection="0"/>
    <xf numFmtId="0" fontId="20" fillId="10" borderId="0" applyAlignment="0" applyBorder="0" applyNumberFormat="0" applyProtection="0"/>
    <xf numFmtId="0" fontId="21" fillId="11" borderId="0" applyAlignment="0" applyBorder="0" applyNumberFormat="0" applyProtection="0"/>
    <xf numFmtId="0" fontId="22" fillId="12" borderId="1" applyAlignment="0" applyNumberFormat="0" applyProtection="0"/>
    <xf numFmtId="0" fontId="23" fillId="13" borderId="2" applyAlignment="0" applyNumberFormat="0" applyProtection="0"/>
    <xf numFmtId="0" fontId="24" fillId="0" borderId="0" applyAlignment="0" applyBorder="0" applyNumberFormat="0" applyFill="0" applyProtection="0"/>
    <xf numFmtId="0" fontId="25" fillId="14" borderId="0" applyAlignment="0" applyBorder="0" applyNumberFormat="0" applyProtection="0"/>
    <xf numFmtId="0" fontId="26" fillId="0" borderId="3" applyAlignment="0" applyNumberFormat="0" applyFill="0" applyProtection="0"/>
    <xf numFmtId="0" fontId="27" fillId="0" borderId="4" applyAlignment="0" applyNumberFormat="0" applyFill="0" applyProtection="0"/>
    <xf numFmtId="0" fontId="28" fillId="0" borderId="5" applyAlignment="0" applyNumberFormat="0" applyFill="0" applyProtection="0"/>
    <xf numFmtId="0" fontId="28" fillId="0" borderId="0" applyAlignment="0" applyBorder="0" applyNumberFormat="0" applyFill="0" applyProtection="0"/>
    <xf numFmtId="0" fontId="29" fillId="0" borderId="0" applyBorder="0" applyNumberFormat="0" applyFill="0" applyProtection="0">
      <alignment vertical="top"/>
      <protection locked="0"/>
    </xf>
    <xf numFmtId="0" fontId="30" fillId="3" borderId="1" applyAlignment="0" applyNumberFormat="0" applyProtection="0"/>
    <xf numFmtId="0" fontId="31" fillId="0" borderId="6" applyAlignment="0" applyNumberFormat="0" applyFill="0" applyProtection="0"/>
    <xf numFmtId="0" fontId="32" fillId="3" borderId="0" applyAlignment="0" applyBorder="0" applyNumberFormat="0" applyProtection="0"/>
    <xf numFmtId="0" fontId="2" fillId="0" borderId="0"/>
    <xf numFmtId="0" fontId="10" fillId="0" borderId="0"/>
    <xf numFmtId="0" fontId="2" fillId="0" borderId="0"/>
    <xf numFmtId="0" fontId="10" fillId="4" borderId="7" applyAlignment="0" applyFont="0" applyNumberFormat="0" applyProtection="0"/>
    <xf numFmtId="0" fontId="33" fillId="12" borderId="8" applyAlignment="0" applyNumberFormat="0" applyProtection="0"/>
    <xf numFmtId="0" fontId="34" fillId="0" borderId="0" applyAlignment="0" applyBorder="0" applyNumberFormat="0" applyFill="0" applyProtection="0"/>
    <xf numFmtId="0" fontId="35" fillId="0" borderId="9" applyAlignment="0" applyNumberFormat="0" applyFill="0" applyProtection="0"/>
    <xf numFmtId="0" fontId="36" fillId="0" borderId="0" applyAlignment="0" applyBorder="0" applyNumberFormat="0" applyFill="0" applyProtection="0"/>
  </cellStyleXfs>
  <cellXfs>
    <xf numFmtId="0" fontId="0" fillId="0" borderId="0" xfId="0"/>
    <xf numFmtId="3" fontId="0" fillId="0" borderId="10" xfId="0" applyAlignment="1" applyBorder="1" applyNumberFormat="1" applyProtection="1">
      <alignment horizontal="right"/>
      <protection locked="0"/>
    </xf>
    <xf numFmtId="3" fontId="0" fillId="0" borderId="0" xfId="0" applyNumberFormat="1"/>
    <xf numFmtId="0" fontId="3" fillId="0" borderId="0" xfId="0" applyFont="1"/>
    <xf numFmtId="0" fontId="2" fillId="0" borderId="0" xfId="0" applyFont="1"/>
    <xf numFmtId="0" fontId="0" fillId="0" borderId="0" xfId="0" applyAlignment="1">
      <alignment horizontal="right"/>
    </xf>
    <xf numFmtId="0" fontId="0" fillId="0" borderId="0" xfId="0" applyAlignment="1">
      <alignment vertical="center"/>
    </xf>
    <xf numFmtId="0" fontId="1" fillId="0" borderId="0" xfId="0" applyFont="1"/>
    <xf numFmtId="0" fontId="13" fillId="0" borderId="10" xfId="0" applyBorder="1" applyFont="1"/>
    <xf numFmtId="0" fontId="0" fillId="0" borderId="0" xfId="0" applyAlignment="1" quotePrefix="1">
      <alignment horizontal="center"/>
    </xf>
    <xf numFmtId="0" fontId="0" fillId="0" borderId="11" xfId="0" applyAlignment="1" applyBorder="1" quotePrefix="1">
      <alignment horizontal="center"/>
    </xf>
    <xf numFmtId="0" fontId="2" fillId="0" borderId="0" xfId="0" applyAlignment="1" applyFont="1">
      <alignment horizontal="left"/>
    </xf>
    <xf numFmtId="0" fontId="2" fillId="0" borderId="0" xfId="0" applyAlignment="1" applyFont="1">
      <alignment horizontal="right"/>
    </xf>
    <xf numFmtId="0" fontId="1" fillId="0" borderId="0" xfId="0" applyAlignment="1" applyFont="1">
      <alignment horizontal="left"/>
    </xf>
    <xf numFmtId="0" fontId="3" fillId="0" borderId="0" xfId="0" applyAlignment="1" applyFont="1">
      <alignment horizontal="left"/>
    </xf>
    <xf numFmtId="0" fontId="5" fillId="0" borderId="0" xfId="0" applyAlignment="1" applyFont="1">
      <alignment horizontal="left"/>
    </xf>
    <xf numFmtId="1" fontId="0" fillId="0" borderId="10" xfId="0" applyBorder="1" applyNumberFormat="1"/>
    <xf numFmtId="49" fontId="0" fillId="0" borderId="10" xfId="0" applyAlignment="1" applyBorder="1" applyNumberFormat="1" applyProtection="1">
      <alignment horizontal="center"/>
      <protection locked="0"/>
    </xf>
    <xf numFmtId="165" fontId="0" fillId="0" borderId="10" xfId="0" applyAlignment="1" applyBorder="1" applyNumberFormat="1" applyProtection="1">
      <alignment horizontal="center"/>
      <protection locked="0"/>
    </xf>
    <xf numFmtId="3" fontId="2" fillId="0" borderId="0" xfId="0" applyFont="1" applyNumberFormat="1"/>
    <xf numFmtId="3" fontId="2" fillId="0" borderId="10" xfId="0" applyBorder="1" applyFont="1" applyNumberFormat="1" applyProtection="1">
      <protection locked="0"/>
    </xf>
    <xf numFmtId="3" fontId="2" fillId="0" borderId="0" xfId="0" applyFont="1" applyNumberFormat="1" applyProtection="1">
      <protection locked="0"/>
    </xf>
    <xf numFmtId="3" fontId="1" fillId="0" borderId="0" xfId="0" applyFont="1" applyNumberFormat="1"/>
    <xf numFmtId="3" fontId="1" fillId="0" borderId="0" xfId="0" applyFont="1" applyNumberFormat="1" applyProtection="1">
      <protection locked="0"/>
    </xf>
    <xf numFmtId="0" fontId="1" fillId="0" borderId="12" xfId="0" applyAlignment="1" applyBorder="1" applyFont="1">
      <alignment horizontal="center"/>
    </xf>
    <xf numFmtId="0" fontId="1" fillId="0" borderId="13" xfId="0" applyAlignment="1" applyBorder="1" applyFont="1">
      <alignment horizontal="center"/>
    </xf>
    <xf numFmtId="0" fontId="1" fillId="0" borderId="14" xfId="0" applyAlignment="1" applyBorder="1" applyFont="1">
      <alignment horizontal="centerContinuous"/>
    </xf>
    <xf numFmtId="0" fontId="1" fillId="0" borderId="15" xfId="0" applyAlignment="1" applyBorder="1" applyFont="1">
      <alignment horizontal="centerContinuous"/>
    </xf>
    <xf numFmtId="0" fontId="1" fillId="0" borderId="16" xfId="0" applyAlignment="1" applyBorder="1" applyFont="1">
      <alignment horizontal="center"/>
    </xf>
    <xf numFmtId="0" fontId="10" fillId="0" borderId="0" xfId="39" applyFont="1"/>
    <xf numFmtId="0" fontId="14" fillId="0" borderId="0" xfId="39" applyFont="1"/>
    <xf numFmtId="0" fontId="14" fillId="0" borderId="0" xfId="39" applyAlignment="1" applyFont="1">
      <alignment horizontal="right"/>
    </xf>
    <xf numFmtId="0" fontId="2" fillId="0" borderId="0" xfId="0" applyAlignment="1" applyFont="1" applyProtection="1">
      <alignment horizontal="right"/>
      <protection locked="0"/>
    </xf>
    <xf numFmtId="0" fontId="0" fillId="0" borderId="0" xfId="0" applyAlignment="1" applyProtection="1">
      <alignment horizontal="left"/>
      <protection locked="0"/>
    </xf>
    <xf numFmtId="0" fontId="1" fillId="0" borderId="17" xfId="0" applyAlignment="1" applyBorder="1" applyFont="1">
      <alignment horizontal="center"/>
    </xf>
    <xf numFmtId="0" fontId="1" fillId="0" borderId="18" xfId="0" applyAlignment="1" applyBorder="1" applyFont="1">
      <alignment horizontal="center"/>
    </xf>
    <xf numFmtId="0" fontId="1" fillId="0" borderId="19" xfId="0" applyAlignment="1" applyBorder="1" applyFont="1">
      <alignment horizontal="center"/>
    </xf>
    <xf numFmtId="0" fontId="1" fillId="0" borderId="12" xfId="0" applyBorder="1" applyFont="1"/>
    <xf numFmtId="0" fontId="1" fillId="0" borderId="13" xfId="0" applyBorder="1" applyFont="1"/>
    <xf numFmtId="0" fontId="1" fillId="0" borderId="16" xfId="0" applyBorder="1" applyFont="1"/>
    <xf numFmtId="0" fontId="1" fillId="0" borderId="0" xfId="0" applyAlignment="1" applyFont="1">
      <alignment vertical="center"/>
    </xf>
    <xf numFmtId="1" fontId="0" fillId="0" borderId="10" xfId="0" applyAlignment="1" applyBorder="1" applyNumberFormat="1" applyProtection="1">
      <alignment horizontal="center"/>
      <protection locked="0"/>
    </xf>
    <xf numFmtId="165" fontId="0" fillId="0" borderId="10" xfId="0" applyBorder="1" applyNumberFormat="1" applyProtection="1">
      <protection locked="0"/>
    </xf>
    <xf numFmtId="0" fontId="1" fillId="0" borderId="0" xfId="0" applyFont="1" quotePrefix="1"/>
    <xf numFmtId="0" fontId="15" fillId="0" borderId="0" xfId="0" applyFont="1"/>
    <xf numFmtId="0" fontId="1" fillId="0" borderId="13" xfId="0" applyAlignment="1" applyBorder="1" applyFont="1" quotePrefix="1">
      <alignment horizontal="center"/>
    </xf>
    <xf numFmtId="0" fontId="1" fillId="0" borderId="0" xfId="40" applyFont="1"/>
    <xf numFmtId="0" fontId="2" fillId="0" borderId="0" xfId="0" applyAlignment="1" applyFont="1">
      <alignment horizontal="center"/>
    </xf>
    <xf numFmtId="0" fontId="2" fillId="0" borderId="0" xfId="40" applyFont="1"/>
    <xf numFmtId="0" fontId="2" fillId="0" borderId="0" xfId="40" applyAlignment="1" applyFont="1">
      <alignment horizontal="center"/>
    </xf>
    <xf numFmtId="0" fontId="39" fillId="0" borderId="10" xfId="40" applyAlignment="1" applyBorder="1" applyFont="1">
      <alignment horizontal="center"/>
    </xf>
    <xf numFmtId="0" fontId="0" fillId="0" borderId="0" xfId="0" applyAlignment="1">
      <alignment horizontal="center"/>
    </xf>
    <xf numFmtId="3" fontId="1" fillId="15" borderId="10" xfId="0" applyBorder="1" applyFont="1" applyNumberFormat="1" applyFill="1"/>
    <xf numFmtId="3" fontId="2" fillId="15" borderId="10" xfId="0" applyBorder="1" applyFont="1" applyNumberFormat="1" applyFill="1"/>
    <xf numFmtId="0" fontId="2" fillId="0" borderId="0" xfId="40" applyAlignment="1" applyFont="1">
      <alignment horizontal="left"/>
    </xf>
    <xf numFmtId="0" fontId="16" fillId="16" borderId="20" xfId="0" applyAlignment="1" applyBorder="1" applyFont="1" applyFill="1" applyProtection="1">
      <alignment horizontal="left" vertical="center"/>
      <protection hidden="1"/>
    </xf>
    <xf numFmtId="0" fontId="18" fillId="16" borderId="20" xfId="0" applyAlignment="1" applyBorder="1" applyFont="1" applyFill="1" applyProtection="1">
      <alignment horizontal="left" vertical="center"/>
      <protection hidden="1"/>
    </xf>
    <xf numFmtId="0" fontId="10" fillId="16" borderId="21" xfId="0" applyAlignment="1" applyBorder="1" applyFont="1" applyFill="1" applyProtection="1">
      <alignment vertical="center"/>
      <protection hidden="1"/>
    </xf>
    <xf numFmtId="0" fontId="2" fillId="17" borderId="22" xfId="0" applyBorder="1" applyFont="1" applyFill="1" applyProtection="1">
      <protection hidden="1"/>
    </xf>
    <xf numFmtId="0" fontId="2" fillId="17" borderId="0" xfId="0" applyFont="1" applyFill="1" applyProtection="1">
      <protection hidden="1"/>
    </xf>
    <xf numFmtId="0" fontId="10" fillId="17" borderId="0" xfId="0" applyAlignment="1" applyFont="1" applyFill="1" applyProtection="1">
      <alignment horizontal="center"/>
      <protection hidden="1"/>
    </xf>
    <xf numFmtId="0" fontId="1" fillId="17" borderId="0" xfId="0" applyAlignment="1" applyFont="1" applyFill="1" applyProtection="1">
      <alignment horizontal="right"/>
      <protection hidden="1"/>
    </xf>
    <xf numFmtId="0" fontId="6" fillId="17" borderId="23" xfId="0" applyBorder="1" applyFont="1" applyFill="1" applyProtection="1">
      <protection hidden="1"/>
    </xf>
    <xf numFmtId="0" fontId="7" fillId="17" borderId="22" xfId="0" applyBorder="1" applyFont="1" applyFill="1" applyProtection="1">
      <protection hidden="1"/>
    </xf>
    <xf numFmtId="0" fontId="7" fillId="17" borderId="0" xfId="0" applyFont="1" applyFill="1" applyProtection="1">
      <protection hidden="1"/>
    </xf>
    <xf numFmtId="0" fontId="0" fillId="17" borderId="0" xfId="0" applyFill="1" applyProtection="1">
      <protection hidden="1"/>
    </xf>
    <xf numFmtId="0" fontId="0" fillId="18" borderId="0" xfId="0" applyFill="1" applyProtection="1">
      <protection hidden="1"/>
    </xf>
    <xf numFmtId="0" fontId="8" fillId="17" borderId="22" xfId="0" applyAlignment="1" applyBorder="1" applyFont="1" applyFill="1" applyProtection="1">
      <alignment vertical="center"/>
      <protection hidden="1"/>
    </xf>
    <xf numFmtId="0" fontId="8" fillId="17" borderId="0" xfId="0" applyAlignment="1" applyFont="1" applyFill="1" applyProtection="1">
      <alignment vertical="center"/>
      <protection hidden="1"/>
    </xf>
    <xf numFmtId="0" fontId="0" fillId="17" borderId="0" xfId="0" applyAlignment="1" applyFill="1" applyProtection="1">
      <alignment vertical="center"/>
      <protection hidden="1"/>
    </xf>
    <xf numFmtId="0" fontId="0" fillId="17" borderId="23" xfId="0" applyBorder="1" applyFill="1" applyProtection="1">
      <protection hidden="1"/>
    </xf>
    <xf numFmtId="0" fontId="0" fillId="17" borderId="22" xfId="0" applyBorder="1" applyFill="1" applyProtection="1">
      <protection hidden="1"/>
    </xf>
    <xf numFmtId="0" fontId="14" fillId="17" borderId="0" xfId="0" applyAlignment="1" applyFont="1" applyFill="1" applyProtection="1">
      <alignment horizontal="right" vertical="center"/>
      <protection hidden="1"/>
    </xf>
    <xf numFmtId="0" fontId="9" fillId="17" borderId="22" xfId="0" applyBorder="1" applyFont="1" applyFill="1" applyProtection="1">
      <protection hidden="1"/>
    </xf>
    <xf numFmtId="0" fontId="8" fillId="17" borderId="0" xfId="0" applyFont="1" applyFill="1" applyProtection="1">
      <protection hidden="1"/>
    </xf>
    <xf numFmtId="0" fontId="10" fillId="17" borderId="0" xfId="0" applyFont="1" applyFill="1" applyProtection="1">
      <protection hidden="1"/>
    </xf>
    <xf numFmtId="0" fontId="9" fillId="17" borderId="0" xfId="0" applyFont="1" applyFill="1" applyProtection="1">
      <protection hidden="1"/>
    </xf>
    <xf numFmtId="49" fontId="9" fillId="17" borderId="0" xfId="0" applyAlignment="1" applyFont="1" applyNumberFormat="1" applyFill="1" applyProtection="1">
      <alignment horizontal="left"/>
      <protection hidden="1"/>
    </xf>
    <xf numFmtId="0" fontId="9" fillId="17" borderId="0" xfId="0" applyAlignment="1" applyFont="1" applyFill="1" applyProtection="1">
      <alignment horizontal="left"/>
      <protection hidden="1"/>
    </xf>
    <xf numFmtId="0" fontId="10" fillId="17" borderId="0" xfId="0" applyAlignment="1" applyFont="1" applyFill="1" applyProtection="1">
      <alignment horizontal="right"/>
      <protection hidden="1"/>
    </xf>
    <xf numFmtId="0" fontId="9" fillId="17" borderId="24" xfId="0" applyBorder="1" applyFont="1" applyFill="1" applyProtection="1">
      <protection hidden="1"/>
    </xf>
    <xf numFmtId="0" fontId="12" fillId="17" borderId="25" xfId="0" applyBorder="1" applyFont="1" applyFill="1" applyProtection="1">
      <protection hidden="1"/>
    </xf>
    <xf numFmtId="0" fontId="9" fillId="17" borderId="25" xfId="0" applyBorder="1" applyFont="1" applyFill="1" applyProtection="1">
      <protection hidden="1"/>
    </xf>
    <xf numFmtId="0" fontId="0" fillId="17" borderId="25" xfId="0" applyBorder="1" applyFill="1" applyProtection="1">
      <protection hidden="1"/>
    </xf>
    <xf numFmtId="0" fontId="0" fillId="17" borderId="26" xfId="0" applyBorder="1" applyFill="1" applyProtection="1">
      <protection hidden="1"/>
    </xf>
    <xf numFmtId="0" fontId="0" fillId="0" borderId="0" xfId="0" applyProtection="1">
      <protection hidden="1"/>
    </xf>
    <xf numFmtId="0" fontId="14" fillId="0" borderId="0" xfId="38" applyAlignment="1" applyFont="1">
      <alignment horizontal="center"/>
    </xf>
    <xf numFmtId="0" fontId="2" fillId="0" borderId="0" xfId="38" applyFont="1"/>
    <xf numFmtId="0" fontId="10" fillId="0" borderId="0" xfId="38" applyFont="1"/>
    <xf numFmtId="1" fontId="10" fillId="0" borderId="0" xfId="38" applyFont="1" applyNumberFormat="1"/>
    <xf numFmtId="3" fontId="10" fillId="0" borderId="0" xfId="38" applyFont="1" applyNumberFormat="1"/>
    <xf numFmtId="0" fontId="10" fillId="19" borderId="0" xfId="38" applyFont="1" applyFill="1"/>
    <xf numFmtId="0" fontId="10" fillId="20" borderId="0" xfId="38" applyFont="1" applyFill="1"/>
    <xf numFmtId="0" fontId="10" fillId="21" borderId="0" xfId="38" applyFont="1" applyFill="1"/>
    <xf numFmtId="0" fontId="10" fillId="22" borderId="0" xfId="38" applyFont="1" applyFill="1"/>
    <xf numFmtId="0" fontId="10" fillId="23" borderId="0" xfId="38" applyFont="1" applyFill="1"/>
    <xf numFmtId="0" fontId="41" fillId="0" borderId="0" xfId="38" applyFont="1"/>
    <xf numFmtId="0" fontId="10" fillId="24" borderId="0" xfId="38" applyFont="1" applyFill="1"/>
    <xf numFmtId="0" fontId="10" fillId="17" borderId="0" xfId="0" applyAlignment="1" applyFont="1" applyFill="1" applyProtection="1">
      <alignment horizontal="left" wrapText="1"/>
      <protection hidden="1"/>
    </xf>
    <xf numFmtId="0" fontId="39" fillId="0" borderId="0" xfId="40" applyAlignment="1" applyFont="1">
      <alignment horizontal="center"/>
    </xf>
    <xf numFmtId="0" fontId="0" fillId="18" borderId="0" xfId="0" applyFill="1" applyProtection="1">
      <protection locked="0"/>
    </xf>
    <xf numFmtId="0" fontId="2" fillId="0" borderId="0" xfId="0" applyFont="1" applyProtection="1">
      <protection locked="0"/>
    </xf>
    <xf numFmtId="0" fontId="2" fillId="17" borderId="23" xfId="0" applyBorder="1" applyFont="1" applyFill="1" applyProtection="1">
      <protection hidden="1"/>
    </xf>
    <xf numFmtId="0" fontId="42" fillId="0" borderId="0" xfId="38" applyFont="1" applyProtection="1">
      <protection hidden="1"/>
    </xf>
    <xf numFmtId="164" fontId="10" fillId="18" borderId="27" xfId="0" applyBorder="1" applyFont="1" applyNumberFormat="1" applyFill="1" applyProtection="1">
      <protection locked="0"/>
    </xf>
    <xf numFmtId="0" fontId="2" fillId="18" borderId="28" xfId="0" applyBorder="1" applyFont="1" applyFill="1" applyProtection="1">
      <protection locked="0"/>
    </xf>
    <xf numFmtId="0" fontId="10" fillId="18" borderId="28" xfId="0" applyAlignment="1" applyBorder="1" applyFont="1" applyFill="1" applyProtection="1">
      <alignment horizontal="center"/>
      <protection locked="0"/>
    </xf>
    <xf numFmtId="0" fontId="1" fillId="18" borderId="17" xfId="0" applyAlignment="1" applyBorder="1" applyFont="1" applyFill="1" applyProtection="1">
      <alignment horizontal="right"/>
      <protection locked="0"/>
    </xf>
    <xf numFmtId="0" fontId="14" fillId="18" borderId="29" xfId="0" applyBorder="1" applyFont="1" applyFill="1" applyProtection="1">
      <protection locked="0"/>
    </xf>
    <xf numFmtId="0" fontId="0" fillId="18" borderId="18" xfId="0" applyAlignment="1" applyBorder="1" applyFill="1" applyProtection="1">
      <alignment horizontal="right"/>
      <protection locked="0"/>
    </xf>
    <xf numFmtId="0" fontId="10" fillId="18" borderId="29" xfId="0" applyBorder="1" applyFont="1" applyFill="1" applyProtection="1">
      <protection locked="0"/>
    </xf>
    <xf numFmtId="0" fontId="0" fillId="18" borderId="18" xfId="0" applyAlignment="1" applyBorder="1" applyFill="1" applyProtection="1">
      <alignment horizontal="center"/>
      <protection locked="0"/>
    </xf>
    <xf numFmtId="0" fontId="0" fillId="18" borderId="0" xfId="0" applyAlignment="1" applyFill="1" applyProtection="1">
      <alignment vertical="center"/>
      <protection locked="0"/>
    </xf>
    <xf numFmtId="0" fontId="0" fillId="18" borderId="18" xfId="0" applyAlignment="1" applyBorder="1" applyFill="1" applyProtection="1">
      <alignment horizontal="right" vertical="center"/>
      <protection locked="0"/>
    </xf>
    <xf numFmtId="0" fontId="0" fillId="18" borderId="18" xfId="0" applyBorder="1" applyFill="1" applyProtection="1">
      <protection locked="0"/>
    </xf>
    <xf numFmtId="0" fontId="10" fillId="18" borderId="0" xfId="0" applyFont="1" applyFill="1" applyProtection="1">
      <protection locked="0"/>
    </xf>
    <xf numFmtId="0" fontId="11" fillId="18" borderId="18" xfId="0" applyAlignment="1" applyBorder="1" applyFont="1" applyFill="1" applyProtection="1">
      <alignment horizontal="center"/>
      <protection locked="0"/>
    </xf>
    <xf numFmtId="0" fontId="10" fillId="18" borderId="30" xfId="0" applyBorder="1" applyFont="1" applyFill="1" applyProtection="1">
      <protection locked="0"/>
    </xf>
    <xf numFmtId="0" fontId="0" fillId="18" borderId="11" xfId="0" applyBorder="1" applyFill="1" applyProtection="1">
      <protection locked="0"/>
    </xf>
    <xf numFmtId="0" fontId="0" fillId="18" borderId="19" xfId="0" applyBorder="1" applyFill="1" applyProtection="1">
      <protection locked="0"/>
    </xf>
    <xf numFmtId="0" fontId="10" fillId="0" borderId="0" xfId="38" applyFont="1" applyProtection="1">
      <protection hidden="1"/>
    </xf>
    <xf numFmtId="0" fontId="2" fillId="0" borderId="0" xfId="0" applyFont="1" applyProtection="1">
      <protection hidden="1"/>
    </xf>
    <xf numFmtId="0" fontId="1" fillId="0" borderId="0" xfId="0" applyAlignment="1" applyFont="1" applyProtection="1">
      <alignment wrapText="1"/>
      <protection hidden="1"/>
    </xf>
    <xf numFmtId="0" fontId="2" fillId="0" borderId="0" xfId="0" applyAlignment="1" applyFont="1" applyProtection="1">
      <alignment wrapText="1"/>
      <protection hidden="1"/>
    </xf>
    <xf numFmtId="0" fontId="10" fillId="25" borderId="0" xfId="38" applyFont="1" applyFill="1"/>
    <xf numFmtId="0" fontId="40" fillId="25" borderId="0" xfId="40" applyAlignment="1" applyFont="1" applyFill="1">
      <alignment horizontal="center"/>
    </xf>
    <xf numFmtId="0" fontId="40" fillId="25" borderId="10" xfId="0" applyAlignment="1" applyBorder="1" applyFont="1" applyFill="1">
      <alignment horizontal="center"/>
    </xf>
    <xf numFmtId="166" fontId="39" fillId="25" borderId="10" xfId="0" applyAlignment="1" applyBorder="1" applyFont="1" applyNumberFormat="1" applyFill="1">
      <alignment horizontal="center"/>
    </xf>
    <xf numFmtId="0" fontId="0" fillId="25" borderId="10" xfId="0" applyAlignment="1" applyBorder="1" applyFill="1">
      <alignment horizontal="center"/>
    </xf>
    <xf numFmtId="167" fontId="18" fillId="16" borderId="31" xfId="0" applyAlignment="1" applyBorder="1" applyFont="1" applyNumberFormat="1" applyFill="1" applyProtection="1">
      <alignment horizontal="center" vertical="center"/>
      <protection hidden="1"/>
    </xf>
    <xf numFmtId="0" fontId="18" fillId="16" borderId="31" xfId="0" applyAlignment="1" applyBorder="1" applyFont="1" applyFill="1" applyProtection="1">
      <alignment horizontal="center" vertical="center"/>
      <protection hidden="1"/>
    </xf>
    <xf numFmtId="0" fontId="43" fillId="17" borderId="0" xfId="34" applyAlignment="1" applyBorder="1" applyFont="1" applyFill="1" applyProtection="1">
      <protection hidden="1"/>
    </xf>
    <xf numFmtId="0" fontId="2" fillId="25" borderId="0" xfId="0" applyFont="1" applyFill="1"/>
    <xf numFmtId="49" fontId="2" fillId="0" borderId="10" xfId="0" applyAlignment="1" applyBorder="1" applyFont="1" applyNumberFormat="1" applyProtection="1">
      <alignment horizontal="center"/>
      <protection locked="0"/>
    </xf>
    <xf numFmtId="165" fontId="2" fillId="0" borderId="10" xfId="0" applyAlignment="1" applyBorder="1" applyFont="1" applyNumberFormat="1" applyProtection="1">
      <alignment horizontal="center"/>
      <protection locked="0"/>
    </xf>
    <xf numFmtId="0" fontId="17" fillId="16" borderId="22" xfId="0" applyAlignment="1" applyBorder="1" applyFont="1" applyFill="1" applyProtection="1">
      <alignment horizontal="center" vertical="center" wrapText="1"/>
      <protection hidden="1"/>
    </xf>
    <xf numFmtId="0" fontId="0" fillId="0" borderId="0" xfId="0" applyAlignment="1" applyProtection="1">
      <alignment wrapText="1"/>
      <protection hidden="1"/>
    </xf>
    <xf numFmtId="0" fontId="0" fillId="0" borderId="23" xfId="0" applyAlignment="1" applyBorder="1" applyProtection="1">
      <alignment wrapText="1"/>
      <protection hidden="1"/>
    </xf>
    <xf numFmtId="0" fontId="1" fillId="17" borderId="14" xfId="0" applyAlignment="1" applyBorder="1" applyFont="1" applyFill="1" applyProtection="1">
      <alignment horizontal="center" vertical="center" wrapText="1"/>
      <protection hidden="1"/>
    </xf>
    <xf numFmtId="0" fontId="2" fillId="17" borderId="32" xfId="0" applyAlignment="1" applyBorder="1" applyFont="1" applyFill="1" applyProtection="1">
      <alignment wrapText="1"/>
      <protection hidden="1"/>
    </xf>
    <xf numFmtId="0" fontId="2" fillId="17" borderId="15" xfId="0" applyAlignment="1" applyBorder="1" applyFont="1" applyFill="1" applyProtection="1">
      <alignment wrapText="1"/>
      <protection hidden="1"/>
    </xf>
    <xf numFmtId="0" fontId="10" fillId="18" borderId="27" xfId="0" applyAlignment="1" applyBorder="1" applyFont="1" applyFill="1" applyProtection="1">
      <alignment horizontal="left" vertical="top" wrapText="1"/>
      <protection locked="0"/>
    </xf>
    <xf numFmtId="0" fontId="10" fillId="18" borderId="28" xfId="0" applyAlignment="1" applyBorder="1" applyFont="1" applyFill="1" applyProtection="1">
      <alignment horizontal="left" vertical="top" wrapText="1"/>
      <protection locked="0"/>
    </xf>
    <xf numFmtId="0" fontId="10" fillId="18" borderId="17" xfId="0" applyAlignment="1" applyBorder="1" applyFont="1" applyFill="1" applyProtection="1">
      <alignment horizontal="left" vertical="top" wrapText="1"/>
      <protection locked="0"/>
    </xf>
    <xf numFmtId="0" fontId="10" fillId="18" borderId="30" xfId="0" applyAlignment="1" applyBorder="1" applyFont="1" applyFill="1" applyProtection="1">
      <alignment horizontal="left" vertical="top" wrapText="1"/>
      <protection locked="0"/>
    </xf>
    <xf numFmtId="0" fontId="10" fillId="18" borderId="11" xfId="0" applyAlignment="1" applyBorder="1" applyFont="1" applyFill="1" applyProtection="1">
      <alignment horizontal="left" vertical="top" wrapText="1"/>
      <protection locked="0"/>
    </xf>
    <xf numFmtId="0" fontId="10" fillId="18" borderId="19" xfId="0" applyAlignment="1" applyBorder="1" applyFont="1" applyFill="1" applyProtection="1">
      <alignment horizontal="left" vertical="top" wrapText="1"/>
      <protection locked="0"/>
    </xf>
    <xf numFmtId="0" fontId="10" fillId="0" borderId="0" xfId="0" applyAlignment="1" applyFont="1" applyProtection="1">
      <alignment wrapText="1"/>
      <protection hidden="1"/>
    </xf>
  </cellXfs>
  <cellStyles count="46">
    <cellStyle name="20% - Accent1" xfId="1" builtinId="30"/>
    <cellStyle name="20% - Accent2" xfId="2" builtinId="34"/>
    <cellStyle name="20% - Accent3" xfId="3" builtinId="38"/>
    <cellStyle name="20% - Accent4" xfId="4" builtinId="42"/>
    <cellStyle name="20% - Accent5" xfId="5" builtinId="46"/>
    <cellStyle name="20% - Accent6" xfId="6" builtinId="50"/>
    <cellStyle name="40% - Accent1" xfId="7" builtinId="31"/>
    <cellStyle name="40% - Accent2" xfId="8" builtinId="35"/>
    <cellStyle name="40% - Accent3" xfId="9" builtinId="39"/>
    <cellStyle name="40% - Accent4" xfId="10" builtinId="43"/>
    <cellStyle name="40% - Accent5" xfId="11" builtinId="47"/>
    <cellStyle name="40% - Accent6" xfId="12" builtinId="51"/>
    <cellStyle name="60% - Accent1" xfId="13" builtinId="32"/>
    <cellStyle name="60% - Accent2" xfId="14" builtinId="36"/>
    <cellStyle name="60% - Accent3" xfId="15" builtinId="40"/>
    <cellStyle name="60% - Accent4" xfId="16" builtinId="44"/>
    <cellStyle name="60% - Accent5" xfId="17" builtinId="48"/>
    <cellStyle name="60% - Accent6" xfId="18" builtinId="52"/>
    <cellStyle name="Accent1" xfId="19" builtinId="29"/>
    <cellStyle name="Accent2" xfId="20" builtinId="33"/>
    <cellStyle name="Accent3" xfId="21" builtinId="37"/>
    <cellStyle name="Accent4" xfId="22" builtinId="41"/>
    <cellStyle name="Accent5" xfId="23" builtinId="45"/>
    <cellStyle name="Accent6" xfId="24" builtinId="49"/>
    <cellStyle name="Bad" xfId="25" builtinId="27"/>
    <cellStyle name="Calculation" xfId="26" builtinId="22"/>
    <cellStyle name="Check Cell" xfId="27" builtinId="23"/>
    <cellStyle name="Explanatory Text" xfId="28" builtinId="53"/>
    <cellStyle name="Good" xfId="29" builtinId="26"/>
    <cellStyle name="Heading 1" xfId="30" builtinId="16"/>
    <cellStyle name="Heading 2" xfId="31" builtinId="17"/>
    <cellStyle name="Heading 3" xfId="32" builtinId="18"/>
    <cellStyle name="Heading 4" xfId="33" builtinId="19"/>
    <cellStyle name="Hyperlink" xfId="34" builtinId="8"/>
    <cellStyle name="Input" xfId="35" builtinId="20"/>
    <cellStyle name="Linked Cell" xfId="36" builtinId="24"/>
    <cellStyle name="Neutral" xfId="37" builtinId="28"/>
    <cellStyle name="Normal" xfId="0" builtinId="0"/>
    <cellStyle name="Normal 2" xfId="38"/>
    <cellStyle name="Normal_Lookups" xfId="39"/>
    <cellStyle name="Normal_Part1Generator_1" xfId="40"/>
    <cellStyle name="Note" xfId="41" builtinId="10"/>
    <cellStyle name="Output" xfId="42" builtinId="21"/>
    <cellStyle name="Title" xfId="43" builtinId="15"/>
    <cellStyle name="Total" xfId="44" builtinId="25"/>
    <cellStyle name="Warning Text" xfId="45" builtinId="11"/>
  </cellStyles>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DDDDD"/>
      <rgbColor rgb="00FFFFFF"/>
      <rgbColor rgb="00FF0000"/>
      <rgbColor rgb="0000FF00"/>
      <rgbColor rgb="000000FF"/>
      <rgbColor rgb="00FFFF00"/>
      <rgbColor rgb="00FF00FF"/>
      <rgbColor rgb="0000FFFF"/>
      <rgbColor rgb="00C0C0C0"/>
      <rgbColor rgb="00008000"/>
      <rgbColor rgb="00000080"/>
      <rgbColor rgb="00808000"/>
      <rgbColor rgb="00800080"/>
      <rgbColor rgb="00008080"/>
      <rgbColor rgb="0000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E1FEFF"/>
      <rgbColor rgb="00993366"/>
      <rgbColor rgb="00333399"/>
      <rgbColor rgb="00333333"/>
    </indexedColors>
  </colors>
</styleSheet>
</file>

<file path=xl/_rels/workbook.xml.rels><?xml version="1.0" encoding="utf-8" standalone="yes"?><Relationships xmlns="http://schemas.openxmlformats.org/package/2006/relationships"><Relationship Id="rId5" Type="http://schemas.openxmlformats.org/officeDocument/2006/relationships/worksheet" Target="worksheets/sheet5.xml" /><Relationship Id="rId13" Type="http://schemas.openxmlformats.org/officeDocument/2006/relationships/styles" Target="styles.xml" /><Relationship Id="rId10" Type="http://schemas.openxmlformats.org/officeDocument/2006/relationships/worksheet" Target="worksheets/sheet10.xml" /><Relationship Id="rId6" Type="http://schemas.openxmlformats.org/officeDocument/2006/relationships/worksheet" Target="worksheets/sheet6.xml" /><Relationship Id="rId2" Type="http://schemas.openxmlformats.org/officeDocument/2006/relationships/worksheet" Target="worksheets/sheet2.xml" /><Relationship Id="rId12" Type="http://schemas.openxmlformats.org/officeDocument/2006/relationships/connections" Target="connections.xml" /><Relationship Id="rId7" Type="http://schemas.openxmlformats.org/officeDocument/2006/relationships/worksheet" Target="worksheets/sheet7.xml" /><Relationship Id="rId11" Type="http://schemas.openxmlformats.org/officeDocument/2006/relationships/theme" Target="theme/theme1.xml" /><Relationship Id="rId8" Type="http://schemas.openxmlformats.org/officeDocument/2006/relationships/worksheet" Target="worksheets/sheet8.xml" /><Relationship Id="rId1" Type="http://schemas.openxmlformats.org/officeDocument/2006/relationships/worksheet" Target="worksheets/sheet1.xml" /><Relationship Id="rId3" Type="http://schemas.openxmlformats.org/officeDocument/2006/relationships/worksheet" Target="worksheets/sheet3.xml" /><Relationship Id="rId9" Type="http://schemas.openxmlformats.org/officeDocument/2006/relationships/worksheet" Target="worksheets/sheet9.xml" /><Relationship Id="rId4" Type="http://schemas.openxmlformats.org/officeDocument/2006/relationships/worksheet" Target="worksheets/sheet4.xml" /><Relationship Id="rId14" Type="http://schemas.openxmlformats.org/officeDocument/2006/relationships/sharedStrings" Target="sharedStrings.xml" /></Relationships>
</file>

<file path=xl/drawings/_rels/drawing1.xml.rels><?xml version="1.0" encoding="utf-8" standalone="yes"?><Relationships xmlns="http://schemas.openxmlformats.org/package/2006/relationships"><Relationship Id="rId1" Type="http://schemas.openxmlformats.org/officeDocument/2006/relationships/image" Target="/xl/media/image1.jpeg" /><Relationship Id="rId2" Type="http://schemas.openxmlformats.org/officeDocument/2006/relationships/image" Target="/xl/media/image2.png" /><Relationship Id="rId3" Type="http://schemas.openxmlformats.org/officeDocument/2006/relationships/image" Target="/xl/media/image3.png" /></Relationships>
</file>

<file path=xl/drawings/drawing1.xml><?xml version="1.0" encoding="utf-8"?>
<xdr:wsDr xmlns:xdr="http://schemas.openxmlformats.org/drawingml/2006/spreadsheetDrawing" xmlns:a="http://schemas.openxmlformats.org/drawingml/2006/main">
  <xdr:twoCellAnchor editAs="twoCell">
    <xdr:from>
      <xdr:col>255</xdr:col>
      <xdr:colOff>0</xdr:colOff>
      <xdr:row>65524</xdr:row>
      <xdr:rowOff>0</xdr:rowOff>
    </xdr:from>
    <xdr:to>
      <xdr:col>255</xdr:col>
      <xdr:colOff>0</xdr:colOff>
      <xdr:row>65524</xdr:row>
      <xdr:rowOff>0</xdr:rowOff>
    </xdr:to>
    <xdr:pic macro="">
      <xdr:nvPicPr>
        <xdr:cNvPr id="14629" name="Picture 8" descr="wg logo">
          <a:extLst xmlns:a="http://schemas.openxmlformats.org/drawingml/2006/main">
            <a:ext uri="{FF2B5EF4-FFF2-40B4-BE49-F238E27FC236}">
              <a16:creationId xmlns:a16="http://schemas.microsoft.com/office/drawing/2014/main" id="{00000000-0008-0000-0000-000025390000}"/>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8753475" y="7639050"/>
          <a:ext cx="0" cy="0"/>
        </a:xfrm>
        <a:prstGeom xmlns:a="http://schemas.openxmlformats.org/drawingml/2006/main" prst="rect">
          <a:avLst/>
        </a:prstGeom>
        <a:noFill/>
      </xdr:spPr>
    </xdr:pic>
    <xdr:clientData/>
  </xdr:twoCellAnchor>
  <xdr:twoCellAnchor editAs="twoCell">
    <xdr:from>
      <xdr:col>255</xdr:col>
      <xdr:colOff>0</xdr:colOff>
      <xdr:row>65524</xdr:row>
      <xdr:rowOff>0</xdr:rowOff>
    </xdr:from>
    <xdr:to>
      <xdr:col>255</xdr:col>
      <xdr:colOff>0</xdr:colOff>
      <xdr:row>65524</xdr:row>
      <xdr:rowOff>0</xdr:rowOff>
    </xdr:to>
    <xdr:pic macro="">
      <xdr:nvPicPr>
        <xdr:cNvPr id="14630" name="Picture 9" descr="wg logo">
          <a:extLst xmlns:a="http://schemas.openxmlformats.org/drawingml/2006/main">
            <a:ext uri="{FF2B5EF4-FFF2-40B4-BE49-F238E27FC236}">
              <a16:creationId xmlns:a16="http://schemas.microsoft.com/office/drawing/2014/main" id="{00000000-0008-0000-0000-000026390000}"/>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8753475" y="7639050"/>
          <a:ext cx="0" cy="0"/>
        </a:xfrm>
        <a:prstGeom xmlns:a="http://schemas.openxmlformats.org/drawingml/2006/main" prst="rect">
          <a:avLst/>
        </a:prstGeom>
        <a:noFill/>
      </xdr:spPr>
    </xdr:pic>
    <xdr:clientData/>
  </xdr:twoCellAnchor>
  <xdr:twoCellAnchor editAs="twoCell">
    <xdr:from>
      <xdr:col>11</xdr:col>
      <xdr:colOff>161925</xdr:colOff>
      <xdr:row>65524</xdr:row>
      <xdr:rowOff>0</xdr:rowOff>
    </xdr:from>
    <xdr:to>
      <xdr:col>255</xdr:col>
      <xdr:colOff>161897</xdr:colOff>
      <xdr:row>65524</xdr:row>
      <xdr:rowOff>0</xdr:rowOff>
    </xdr:to>
    <xdr:pic macro="">
      <xdr:nvPicPr>
        <xdr:cNvPr id="14631" name="Picture 10" descr="wg logo">
          <a:extLst xmlns:a="http://schemas.openxmlformats.org/drawingml/2006/main">
            <a:ext uri="{FF2B5EF4-FFF2-40B4-BE49-F238E27FC236}">
              <a16:creationId xmlns:a16="http://schemas.microsoft.com/office/drawing/2014/main" id="{00000000-0008-0000-0000-000027390000}"/>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7391400" y="7639050"/>
          <a:ext cx="1362075" cy="1362075"/>
        </a:xfrm>
        <a:prstGeom xmlns:a="http://schemas.openxmlformats.org/drawingml/2006/main" prst="rect">
          <a:avLst/>
        </a:prstGeom>
        <a:noFill/>
      </xdr:spPr>
    </xdr:pic>
    <xdr:clientData/>
  </xdr:twoCellAnchor>
  <xdr:twoCellAnchor editAs="twoCell">
    <xdr:from>
      <xdr:col>255</xdr:col>
      <xdr:colOff>0</xdr:colOff>
      <xdr:row>65524</xdr:row>
      <xdr:rowOff>0</xdr:rowOff>
    </xdr:from>
    <xdr:to>
      <xdr:col>255</xdr:col>
      <xdr:colOff>0</xdr:colOff>
      <xdr:row>65524</xdr:row>
      <xdr:rowOff>0</xdr:rowOff>
    </xdr:to>
    <xdr:pic macro="">
      <xdr:nvPicPr>
        <xdr:cNvPr id="14632" name="Picture 11" descr="wg logo">
          <a:extLst xmlns:a="http://schemas.openxmlformats.org/drawingml/2006/main">
            <a:ext uri="{FF2B5EF4-FFF2-40B4-BE49-F238E27FC236}">
              <a16:creationId xmlns:a16="http://schemas.microsoft.com/office/drawing/2014/main" id="{00000000-0008-0000-0000-000028390000}"/>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8753475" y="7639050"/>
          <a:ext cx="0" cy="0"/>
        </a:xfrm>
        <a:prstGeom xmlns:a="http://schemas.openxmlformats.org/drawingml/2006/main" prst="rect">
          <a:avLst/>
        </a:prstGeom>
        <a:noFill/>
      </xdr:spPr>
    </xdr:pic>
    <xdr:clientData/>
  </xdr:twoCellAnchor>
  <xdr:twoCellAnchor editAs="absolute">
    <xdr:from>
      <xdr:col>10</xdr:col>
      <xdr:colOff>244525</xdr:colOff>
      <xdr:row>29</xdr:row>
      <xdr:rowOff>40957</xdr:rowOff>
    </xdr:from>
    <xdr:to>
      <xdr:col>12</xdr:col>
      <xdr:colOff>149368</xdr:colOff>
      <xdr:row>37</xdr:row>
      <xdr:rowOff>35242</xdr:rowOff>
    </xdr:to>
    <xdr:pic macro="">
      <xdr:nvPicPr>
        <xdr:cNvPr id="14633" name="Picture 14">
          <a:extLst xmlns:a="http://schemas.openxmlformats.org/drawingml/2006/main">
            <a:ext uri="{FF2B5EF4-FFF2-40B4-BE49-F238E27FC236}">
              <a16:creationId xmlns:a16="http://schemas.microsoft.com/office/drawing/2014/main" id="{00000000-0008-0000-0000-000029390000}"/>
            </a:ext>
          </a:extLst>
        </xdr:cNvPr>
        <xdr:cNvPicPr>
          <a:picLocks noChangeAspect="1"/>
        </xdr:cNvPicPr>
      </xdr:nvPicPr>
      <xdr:blipFill>
        <a:blip xmlns:d5p1="http://schemas.openxmlformats.org/officeDocument/2006/relationships" d5p1:embed="rId2">
          <a:extLst>
            <a:ext uri="{28A0092B-C50C-407E-A947-70E740481C1C}">
              <a14:useLocalDpi xmlns:a14="http://schemas.microsoft.com/office/drawing/2010/main" val="0"/>
            </a:ext>
          </a:extLst>
        </a:blip>
        <a:srcRect xmlns:a="http://schemas.openxmlformats.org/drawingml/2006/main"/>
        <a:stretch>
          <a:fillRect/>
        </a:stretch>
      </xdr:blipFill>
      <xdr:spPr>
        <a:xfrm>
          <a:off x="5489575" y="5984875"/>
          <a:ext cx="1460500" cy="1460500"/>
        </a:xfrm>
        <a:prstGeom xmlns:a="http://schemas.openxmlformats.org/drawingml/2006/main" prst="rect">
          <a:avLst/>
        </a:prstGeom>
        <a:noFill/>
      </xdr:spPr>
    </xdr:pic>
    <xdr:clientData/>
  </xdr:twoCellAnchor>
  <xdr:twoCellAnchor editAs="oneCell">
    <xdr:from>
      <xdr:col>1</xdr:col>
      <xdr:colOff>0</xdr:colOff>
      <xdr:row>2</xdr:row>
      <xdr:rowOff>0</xdr:rowOff>
    </xdr:from>
    <xdr:to>
      <xdr:col>4</xdr:col>
      <xdr:colOff>1675991</xdr:colOff>
      <xdr:row>5</xdr:row>
      <xdr:rowOff>76200</xdr:rowOff>
    </xdr:to>
    <xdr:pic macro="">
      <xdr:nvPicPr>
        <xdr:cNvPr id="14634" name="Picture 29" descr="sd-logo transparent1">
          <a:extLst xmlns:a="http://schemas.openxmlformats.org/drawingml/2006/main">
            <a:ext uri="{FF2B5EF4-FFF2-40B4-BE49-F238E27FC236}">
              <a16:creationId xmlns:a16="http://schemas.microsoft.com/office/drawing/2014/main" id="{00000000-0008-0000-0000-00002A390000}"/>
            </a:ext>
          </a:extLst>
        </xdr:cNvPr>
        <xdr:cNvPicPr>
          <a:picLocks noChangeAspect="1"/>
        </xdr:cNvPicPr>
      </xdr:nvPicPr>
      <xdr:blipFill>
        <a:blip xmlns:d5p1="http://schemas.openxmlformats.org/officeDocument/2006/relationships" d5p1:embed="rId3">
          <a:extLst>
            <a:ext uri="{28A0092B-C50C-407E-A947-70E740481C1C}">
              <a14:useLocalDpi xmlns:a14="http://schemas.microsoft.com/office/drawing/2010/main" val="0"/>
            </a:ext>
          </a:extLst>
        </a:blip>
        <a:srcRect xmlns:a="http://schemas.openxmlformats.org/drawingml/2006/main"/>
        <a:stretch>
          <a:fillRect/>
        </a:stretch>
      </xdr:blipFill>
      <xdr:spPr>
        <a:xfrm>
          <a:off x="762000" y="466725"/>
          <a:ext cx="2466975" cy="2466975"/>
        </a:xfrm>
        <a:prstGeom xmlns:a="http://schemas.openxmlformats.org/drawingml/2006/main"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3" Type="http://schemas.openxmlformats.org/officeDocument/2006/relationships/drawing" Target="/xl/drawings/drawing1.xml" /><Relationship Id="rId2" Type="http://schemas.openxmlformats.org/officeDocument/2006/relationships/printerSettings" Target="../printerSettings/printerSettings1.bin" /><Relationship Id="rId1" Type="http://schemas.openxmlformats.org/officeDocument/2006/relationships/hyperlink" Target="mailto:LGFS.transfer@gov.wales" TargetMode="External"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3" Type="http://schemas.openxmlformats.org/officeDocument/2006/relationships/comments" Target="/xl/comments1.xml" /><Relationship Id="rId2" Type="http://schemas.openxmlformats.org/officeDocument/2006/relationships/vmlDrawing" Target="/xl/drawings/vmlDrawing1.vml" /><Relationship Id="rId1" Type="http://schemas.openxmlformats.org/officeDocument/2006/relationships/printerSettings" Target="../printerSettings/printerSettings9.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
    <pageSetUpPr fitToPage="1"/>
  </sheetPr>
  <dimension ref="A1:N42"/>
  <sheetViews>
    <sheetView topLeftCell="B2" view="normal" tabSelected="1" workbookViewId="0">
      <selection pane="topLeft" activeCell="H5" sqref="H5"/>
    </sheetView>
  </sheetViews>
  <sheetFormatPr defaultColWidth="0" zeroHeight="true" defaultRowHeight="15"/>
  <cols>
    <col min="1" max="1" width="8.8828125" style="66" hidden="1" customWidth="1"/>
    <col min="2" max="2" width="1.7734375" style="85" customWidth="1"/>
    <col min="3" max="3" width="3.33203125" style="85" customWidth="1"/>
    <col min="4" max="4" width="4.11328125" style="85" customWidth="1"/>
    <col min="5" max="5" width="21.9921875" style="85" customWidth="1"/>
    <col min="6" max="6" width="8.33203125" style="85" customWidth="1"/>
    <col min="7" max="7" width="6.7734375" style="85" customWidth="1"/>
    <col min="8" max="8" width="2.7734375" style="85" customWidth="1"/>
    <col min="9" max="9" width="4.7734375" style="85" customWidth="1"/>
    <col min="10" max="10" width="9.7734375" style="85" customWidth="1"/>
    <col min="11" max="11" width="11.7734375" style="85" customWidth="1"/>
    <col min="12" max="12" width="7.11328125" style="85" customWidth="1"/>
    <col min="13" max="13" width="3.44140625" style="85" bestFit="1" customWidth="1"/>
    <col min="14" max="14" width="8.8828125" style="85" hidden="1" customWidth="1"/>
    <col min="15" max="15" width="7.5546875" hidden="1" customWidth="1"/>
    <col min="16" max="255" width="8.8828125" hidden="1" customWidth="1"/>
    <col min="256" max="16384" width="6.7734375" hidden="1" customWidth="1"/>
  </cols>
  <sheetData>
    <row r="1" spans="1:14" s="4" customFormat="1" customHeight="1" hidden="1">
      <c r="A1" s="120"/>
      <c r="B1" s="120"/>
      <c r="C1" s="120"/>
      <c r="D1" s="120"/>
      <c r="E1" s="120"/>
      <c r="F1" s="120"/>
      <c r="G1" s="120"/>
      <c r="H1" s="120"/>
      <c r="I1" s="120"/>
      <c r="J1" s="120"/>
      <c r="K1" s="120"/>
      <c r="L1" s="120"/>
      <c r="M1" s="120"/>
      <c r="N1" s="120"/>
    </row>
    <row r="2" spans="1:14" s="4" customFormat="1" ht="21.75" customHeight="1">
      <c r="A2" s="120"/>
      <c r="B2" s="55"/>
      <c r="C2" s="56" t="str">
        <f>"Section 52 Budget Statement, "&amp;Lookup!G2</f>
        <v>Section 52 Budget Statement, 2023-24</v>
      </c>
      <c r="D2" s="57"/>
      <c r="E2" s="57"/>
      <c r="F2" s="57"/>
      <c r="G2" s="57"/>
      <c r="H2" s="57"/>
      <c r="I2" s="57"/>
      <c r="J2" s="57"/>
      <c r="K2" s="57"/>
      <c r="L2" s="130" t="s">
        <v>150</v>
      </c>
      <c r="M2" s="129">
        <v>1</v>
      </c>
      <c r="N2" s="120"/>
    </row>
    <row r="3" spans="1:14" s="4" customFormat="1" ht="26.25" customHeight="1">
      <c r="A3" s="120"/>
      <c r="B3" s="58"/>
      <c r="C3" s="59"/>
      <c r="D3" s="59"/>
      <c r="E3" s="59"/>
      <c r="F3" s="59"/>
      <c r="G3" s="59"/>
      <c r="H3" s="59"/>
      <c r="I3" s="59"/>
      <c r="J3" s="59"/>
      <c r="K3" s="59"/>
      <c r="L3" s="59"/>
      <c r="M3" s="102"/>
      <c r="N3" s="103">
        <v>538</v>
      </c>
    </row>
    <row r="4" spans="1:14" s="4" customFormat="1" ht="17.25" customHeight="1">
      <c r="A4" s="120"/>
      <c r="B4" s="58"/>
      <c r="C4" s="59"/>
      <c r="D4" s="59"/>
      <c r="E4" s="59"/>
      <c r="F4" s="59"/>
      <c r="G4" s="59"/>
      <c r="H4" s="59"/>
      <c r="I4" s="59"/>
      <c r="J4" s="60"/>
      <c r="K4" s="61"/>
      <c r="L4" s="59"/>
      <c r="M4" s="62"/>
      <c r="N4" s="103">
        <f>VLOOKUP(AuthCode,LEALookup,2,FALSE)</f>
        <v>673</v>
      </c>
    </row>
    <row r="5" spans="1:14" s="4" customFormat="1" customHeight="1">
      <c r="A5" s="120"/>
      <c r="B5" s="58"/>
      <c r="C5" s="59"/>
      <c r="D5" s="59"/>
      <c r="E5" s="59"/>
      <c r="F5" s="59"/>
      <c r="G5" s="59"/>
      <c r="H5" s="104" t="s">
        <v>130</v>
      </c>
      <c r="I5" s="105"/>
      <c r="J5" s="106"/>
      <c r="K5" s="107"/>
      <c r="L5" s="59"/>
      <c r="M5" s="62"/>
      <c r="N5" s="120"/>
    </row>
    <row r="6" spans="1:14" customHeight="1">
      <c r="A6" s="120"/>
      <c r="B6" s="63"/>
      <c r="C6" s="64"/>
      <c r="D6" s="64"/>
      <c r="E6" s="65"/>
      <c r="F6" s="65"/>
      <c r="G6" s="65"/>
      <c r="H6" s="108" t="str">
        <f>IF(AuthCode=0,"",VLOOKUP(AuthCode,Addresses,2,FALSE))</f>
        <v>Vale of Glamorgan Council</v>
      </c>
      <c r="I6" s="100"/>
      <c r="J6" s="100"/>
      <c r="K6" s="109"/>
      <c r="L6" s="59"/>
      <c r="M6" s="62"/>
      <c r="N6" s="120"/>
    </row>
    <row r="7" spans="1:14" customHeight="1">
      <c r="A7" s="120"/>
      <c r="B7" s="63"/>
      <c r="C7" s="65"/>
      <c r="D7" s="65"/>
      <c r="E7" s="65"/>
      <c r="F7" s="65"/>
      <c r="G7" s="65"/>
      <c r="H7" s="110" t="str">
        <f>IF(AuthCode=0,"",VLOOKUP(AuthCode,Addresses,7,FALSE))</f>
        <v>Education Department</v>
      </c>
      <c r="I7" s="100"/>
      <c r="J7" s="100"/>
      <c r="K7" s="111"/>
      <c r="L7" s="59"/>
      <c r="M7" s="62"/>
      <c r="N7" s="120"/>
    </row>
    <row r="8" spans="1:14" s="6" customFormat="1">
      <c r="A8" s="120"/>
      <c r="B8" s="67"/>
      <c r="C8" s="68"/>
      <c r="D8" s="68"/>
      <c r="E8" s="69"/>
      <c r="F8" s="69"/>
      <c r="G8" s="69"/>
      <c r="H8" s="110" t="str">
        <f>IF(AuthCode=0,"",VLOOKUP(AuthCode,Addresses,8,FALSE))</f>
        <v>Provincial House</v>
      </c>
      <c r="I8" s="112"/>
      <c r="J8" s="112"/>
      <c r="K8" s="113"/>
      <c r="L8" s="59"/>
      <c r="M8" s="62"/>
      <c r="N8" s="120"/>
    </row>
    <row r="9" spans="1:14">
      <c r="A9" s="120"/>
      <c r="B9" s="67"/>
      <c r="C9" s="68"/>
      <c r="D9" s="68"/>
      <c r="E9" s="69"/>
      <c r="F9" s="69"/>
      <c r="G9" s="65"/>
      <c r="H9" s="110" t="str">
        <f>IF(AuthCode=0,"",IF(VLOOKUP(AuthCode,Addresses,9,FALSE)="","",VLOOKUP(AuthCode,Addresses,9,FALSE)))</f>
        <v>Kendrick Road</v>
      </c>
      <c r="I9" s="100"/>
      <c r="J9" s="100"/>
      <c r="K9" s="114"/>
      <c r="L9" s="59"/>
      <c r="M9" s="70"/>
      <c r="N9" s="120"/>
    </row>
    <row r="10" spans="1:14" customHeight="1">
      <c r="A10" s="120"/>
      <c r="B10" s="67"/>
      <c r="C10" s="68"/>
      <c r="D10" s="68"/>
      <c r="E10" s="69"/>
      <c r="F10" s="69"/>
      <c r="G10" s="65"/>
      <c r="H10" s="110" t="str">
        <f>IF(AuthCode=0,"",IF(VLOOKUP(AuthCode,Addresses,10,FALSE)="","",VLOOKUP(AuthCode,Addresses,10,FALSE)))</f>
        <v>Barry</v>
      </c>
      <c r="I10" s="115"/>
      <c r="J10" s="115"/>
      <c r="K10" s="116"/>
      <c r="L10" s="59"/>
      <c r="M10" s="70"/>
      <c r="N10" s="120"/>
    </row>
    <row r="11" spans="1:14">
      <c r="A11" s="120"/>
      <c r="B11" s="67"/>
      <c r="C11" s="68"/>
      <c r="D11" s="68"/>
      <c r="E11" s="69"/>
      <c r="F11" s="69"/>
      <c r="G11" s="65"/>
      <c r="H11" s="110" t="str">
        <f>IF(AuthCode=0,"",IF(VLOOKUP(AuthCode,Addresses,11,FALSE)="","",VLOOKUP(AuthCode,Addresses,11,FALSE)))</f>
        <v>Vale of Glamorgan</v>
      </c>
      <c r="I11" s="100"/>
      <c r="J11" s="100"/>
      <c r="K11" s="114"/>
      <c r="L11" s="59"/>
      <c r="M11" s="70"/>
      <c r="N11" s="120"/>
    </row>
    <row r="12" spans="1:14">
      <c r="A12" s="120"/>
      <c r="B12" s="67"/>
      <c r="C12" s="68"/>
      <c r="D12" s="68"/>
      <c r="E12" s="69"/>
      <c r="F12" s="69"/>
      <c r="G12" s="65"/>
      <c r="H12" s="117" t="str">
        <f>IF(AuthCode=0,"",VLOOKUP(AuthCode,Addresses,12,FALSE))</f>
        <v>CF62 8DJ</v>
      </c>
      <c r="I12" s="118"/>
      <c r="J12" s="118"/>
      <c r="K12" s="119"/>
      <c r="L12" s="59"/>
      <c r="M12" s="70"/>
      <c r="N12" s="120"/>
    </row>
    <row r="13" spans="1:14" ht="12.75" customHeight="1">
      <c r="A13" s="120"/>
      <c r="B13" s="67"/>
      <c r="C13" s="68"/>
      <c r="D13" s="68"/>
      <c r="E13" s="69"/>
      <c r="F13" s="69"/>
      <c r="G13" s="69"/>
      <c r="H13" s="69"/>
      <c r="I13" s="65"/>
      <c r="J13" s="65"/>
      <c r="K13" s="65"/>
      <c r="L13" s="59"/>
      <c r="M13" s="70"/>
      <c r="N13" s="120"/>
    </row>
    <row r="14" spans="1:14">
      <c r="A14" s="120"/>
      <c r="B14" s="71"/>
      <c r="C14" s="68" t="s">
        <v>108</v>
      </c>
      <c r="D14" s="68"/>
      <c r="E14" s="69"/>
      <c r="F14" s="69"/>
      <c r="G14" s="69"/>
      <c r="H14" s="69"/>
      <c r="I14" s="65"/>
      <c r="J14" s="65"/>
      <c r="K14" s="65"/>
      <c r="L14" s="59"/>
      <c r="M14" s="70"/>
      <c r="N14" s="120"/>
    </row>
    <row r="15" spans="1:14" ht="12.75" customHeight="1">
      <c r="A15" s="120"/>
      <c r="B15" s="67"/>
      <c r="C15" s="68"/>
      <c r="D15" s="68"/>
      <c r="E15" s="69"/>
      <c r="F15" s="69"/>
      <c r="G15" s="69"/>
      <c r="H15" s="69"/>
      <c r="I15" s="65"/>
      <c r="J15" s="65"/>
      <c r="K15" s="65"/>
      <c r="L15" s="59"/>
      <c r="M15" s="70"/>
      <c r="N15" s="120"/>
    </row>
    <row r="16" spans="1:14" customHeight="1">
      <c r="A16" s="120"/>
      <c r="B16" s="67"/>
      <c r="C16" s="68"/>
      <c r="D16" s="68"/>
      <c r="E16" s="72" t="s">
        <v>109</v>
      </c>
      <c r="F16" s="141" t="str">
        <f>IF(AuthCode=0,"",VLOOKUP(AuthCode,Addresses,3,FALSE))</f>
        <v>Nicola Monckton</v>
      </c>
      <c r="G16" s="142"/>
      <c r="H16" s="142"/>
      <c r="I16" s="142"/>
      <c r="J16" s="142"/>
      <c r="K16" s="143"/>
      <c r="L16" s="59"/>
      <c r="M16" s="70"/>
      <c r="N16" s="120"/>
    </row>
    <row r="17" spans="1:14" customHeight="1">
      <c r="A17" s="120"/>
      <c r="B17" s="67"/>
      <c r="C17" s="68"/>
      <c r="D17" s="68"/>
      <c r="E17" s="72"/>
      <c r="F17" s="144"/>
      <c r="G17" s="145"/>
      <c r="H17" s="145"/>
      <c r="I17" s="145"/>
      <c r="J17" s="145"/>
      <c r="K17" s="146"/>
      <c r="L17" s="59"/>
      <c r="M17" s="70"/>
      <c r="N17" s="120"/>
    </row>
    <row r="18" spans="1:14" ht="7.5" customHeight="1">
      <c r="A18" s="120"/>
      <c r="B18" s="67"/>
      <c r="C18" s="68"/>
      <c r="D18" s="68"/>
      <c r="E18" s="72"/>
      <c r="F18" s="72"/>
      <c r="G18" s="72"/>
      <c r="H18" s="72"/>
      <c r="I18" s="72"/>
      <c r="J18" s="72"/>
      <c r="K18" s="72"/>
      <c r="L18" s="59"/>
      <c r="M18" s="70"/>
      <c r="N18" s="120"/>
    </row>
    <row r="19" spans="1:14" customHeight="1">
      <c r="A19" s="120"/>
      <c r="B19" s="67"/>
      <c r="C19" s="68"/>
      <c r="D19" s="68"/>
      <c r="E19" s="72" t="s">
        <v>110</v>
      </c>
      <c r="F19" s="141" t="str">
        <f>IF(AuthCode=0,"",VLOOKUP(AuthCode,Addresses,4,FALSE))</f>
        <v>NMonckton@valeofglamorgan.gov.uk</v>
      </c>
      <c r="G19" s="142"/>
      <c r="H19" s="142"/>
      <c r="I19" s="142"/>
      <c r="J19" s="142"/>
      <c r="K19" s="143"/>
      <c r="L19" s="59"/>
      <c r="M19" s="70"/>
      <c r="N19" s="120"/>
    </row>
    <row r="20" spans="1:14" customHeight="1">
      <c r="A20" s="120"/>
      <c r="B20" s="67"/>
      <c r="C20" s="68"/>
      <c r="D20" s="68"/>
      <c r="E20" s="72"/>
      <c r="F20" s="144"/>
      <c r="G20" s="145"/>
      <c r="H20" s="145"/>
      <c r="I20" s="145"/>
      <c r="J20" s="145"/>
      <c r="K20" s="146"/>
      <c r="L20" s="59"/>
      <c r="M20" s="70"/>
      <c r="N20" s="120"/>
    </row>
    <row r="21" spans="1:14" ht="7.5" customHeight="1">
      <c r="A21" s="120"/>
      <c r="B21" s="67"/>
      <c r="C21" s="68"/>
      <c r="D21" s="68"/>
      <c r="E21" s="72"/>
      <c r="F21" s="72"/>
      <c r="G21" s="72"/>
      <c r="H21" s="72"/>
      <c r="I21" s="72"/>
      <c r="J21" s="72"/>
      <c r="K21" s="72"/>
      <c r="L21" s="59"/>
      <c r="M21" s="70"/>
      <c r="N21" s="120"/>
    </row>
    <row r="22" spans="1:14" customHeight="1">
      <c r="A22" s="120"/>
      <c r="B22" s="73"/>
      <c r="C22" s="74"/>
      <c r="D22" s="75"/>
      <c r="E22" s="72" t="s">
        <v>111</v>
      </c>
      <c r="F22" s="141" t="str">
        <f>IF(AuthCode=0,"",VLOOKUP(AuthCode,Addresses,5,FALSE)&amp;" "&amp;VLOOKUP(AuthCode,Addresses,6,FALSE))</f>
        <v>01446 709444</v>
      </c>
      <c r="G22" s="142"/>
      <c r="H22" s="142"/>
      <c r="I22" s="142"/>
      <c r="J22" s="142"/>
      <c r="K22" s="143"/>
      <c r="L22" s="59"/>
      <c r="M22" s="70"/>
      <c r="N22" s="120"/>
    </row>
    <row r="23" spans="1:14" customHeight="1">
      <c r="A23" s="120"/>
      <c r="B23" s="73"/>
      <c r="C23" s="74"/>
      <c r="D23" s="75"/>
      <c r="E23" s="72"/>
      <c r="F23" s="144"/>
      <c r="G23" s="145"/>
      <c r="H23" s="145"/>
      <c r="I23" s="145"/>
      <c r="J23" s="145"/>
      <c r="K23" s="146"/>
      <c r="L23" s="59"/>
      <c r="M23" s="70"/>
      <c r="N23" s="120"/>
    </row>
    <row r="24" spans="1:14" ht="12.75" customHeight="1">
      <c r="A24" s="120"/>
      <c r="B24" s="73"/>
      <c r="C24" s="76"/>
      <c r="D24" s="65"/>
      <c r="E24" s="77"/>
      <c r="F24" s="65"/>
      <c r="G24" s="78"/>
      <c r="H24" s="78"/>
      <c r="I24" s="78"/>
      <c r="J24" s="78"/>
      <c r="K24" s="79"/>
      <c r="L24" s="59"/>
      <c r="M24" s="70"/>
      <c r="N24" s="120"/>
    </row>
    <row r="25" spans="1:14" ht="39.95" customHeight="1">
      <c r="A25" s="120"/>
      <c r="B25" s="135" t="s">
        <v>114</v>
      </c>
      <c r="C25" s="136"/>
      <c r="D25" s="136"/>
      <c r="E25" s="136"/>
      <c r="F25" s="136"/>
      <c r="G25" s="136"/>
      <c r="H25" s="136"/>
      <c r="I25" s="136"/>
      <c r="J25" s="136"/>
      <c r="K25" s="136"/>
      <c r="L25" s="136"/>
      <c r="M25" s="137"/>
      <c r="N25" s="120"/>
    </row>
    <row r="26" spans="1:14" ht="30" customHeight="1">
      <c r="A26" s="120"/>
      <c r="B26" s="138" t="str">
        <f>"The latest date for return is "&amp;Lookup!G3</f>
        <v>The latest date for return is 31 March 2023</v>
      </c>
      <c r="C26" s="139"/>
      <c r="D26" s="139"/>
      <c r="E26" s="139"/>
      <c r="F26" s="139"/>
      <c r="G26" s="139"/>
      <c r="H26" s="139"/>
      <c r="I26" s="139"/>
      <c r="J26" s="139"/>
      <c r="K26" s="139"/>
      <c r="L26" s="139"/>
      <c r="M26" s="140"/>
      <c r="N26" s="120"/>
    </row>
    <row r="27" spans="1:14" ht="12.75" customHeight="1">
      <c r="A27" s="120"/>
      <c r="B27" s="71"/>
      <c r="C27" s="59"/>
      <c r="D27" s="65"/>
      <c r="E27" s="65"/>
      <c r="F27" s="65"/>
      <c r="G27" s="65"/>
      <c r="H27" s="65"/>
      <c r="I27" s="65"/>
      <c r="J27" s="65"/>
      <c r="K27" s="65"/>
      <c r="L27" s="65"/>
      <c r="M27" s="70"/>
      <c r="N27" s="120"/>
    </row>
    <row r="28" spans="1:14" ht="14.25" customHeight="1">
      <c r="A28" s="120"/>
      <c r="B28" s="71"/>
      <c r="C28" s="98" t="s">
        <v>112</v>
      </c>
      <c r="D28" s="98"/>
      <c r="E28" s="98"/>
      <c r="F28" s="98"/>
      <c r="G28" s="98"/>
      <c r="H28" s="98"/>
      <c r="I28" s="98"/>
      <c r="J28" s="98"/>
      <c r="K28" s="98"/>
      <c r="L28" s="98"/>
      <c r="M28" s="70"/>
      <c r="N28" s="120"/>
    </row>
    <row r="29" spans="1:14" ht="27" customHeight="1">
      <c r="A29" s="120"/>
      <c r="B29" s="71"/>
      <c r="C29" s="98" t="s">
        <v>324</v>
      </c>
      <c r="D29" s="98"/>
      <c r="E29" s="98"/>
      <c r="F29" s="98"/>
      <c r="G29" s="98"/>
      <c r="H29" s="98"/>
      <c r="I29" s="98"/>
      <c r="J29" s="98"/>
      <c r="K29" s="98"/>
      <c r="L29" s="98"/>
      <c r="M29" s="70"/>
      <c r="N29" s="120"/>
    </row>
    <row r="30" spans="1:14" ht="12.75" customHeight="1">
      <c r="A30" s="120"/>
      <c r="B30" s="71"/>
      <c r="C30" s="98"/>
      <c r="D30" s="98"/>
      <c r="E30" s="98"/>
      <c r="F30" s="98"/>
      <c r="G30" s="98"/>
      <c r="H30" s="98"/>
      <c r="I30" s="98"/>
      <c r="J30" s="98"/>
      <c r="K30" s="98"/>
      <c r="L30" s="98"/>
      <c r="M30" s="70"/>
      <c r="N30" s="120"/>
    </row>
    <row r="31" spans="1:14">
      <c r="A31" s="120"/>
      <c r="B31" s="71"/>
      <c r="C31" s="75" t="s">
        <v>266</v>
      </c>
      <c r="D31" s="65"/>
      <c r="E31" s="65"/>
      <c r="F31" s="65"/>
      <c r="G31" s="65"/>
      <c r="H31" s="65"/>
      <c r="I31" s="65"/>
      <c r="J31" s="65"/>
      <c r="K31" s="65"/>
      <c r="L31" s="65"/>
      <c r="M31" s="70"/>
      <c r="N31" s="120"/>
    </row>
    <row r="32" spans="1:14">
      <c r="A32" s="120"/>
      <c r="B32" s="71"/>
      <c r="C32" s="75" t="s">
        <v>267</v>
      </c>
      <c r="D32" s="65"/>
      <c r="E32" s="65"/>
      <c r="F32" s="65"/>
      <c r="G32" s="65"/>
      <c r="H32" s="65"/>
      <c r="I32" s="65"/>
      <c r="J32" s="65"/>
      <c r="K32" s="65"/>
      <c r="L32" s="65"/>
      <c r="M32" s="70"/>
      <c r="N32" s="120"/>
    </row>
    <row r="33" spans="1:14">
      <c r="A33" s="120"/>
      <c r="B33" s="71"/>
      <c r="C33" s="75" t="s">
        <v>268</v>
      </c>
      <c r="D33" s="65"/>
      <c r="E33" s="65"/>
      <c r="F33" s="65"/>
      <c r="G33" s="65"/>
      <c r="H33" s="65"/>
      <c r="I33" s="65"/>
      <c r="J33" s="65"/>
      <c r="K33" s="65"/>
      <c r="L33" s="65"/>
      <c r="M33" s="70"/>
      <c r="N33" s="120"/>
    </row>
    <row r="34" spans="1:14">
      <c r="A34" s="120"/>
      <c r="B34" s="71"/>
      <c r="C34" s="75" t="s">
        <v>269</v>
      </c>
      <c r="D34" s="65"/>
      <c r="E34" s="65"/>
      <c r="F34" s="65"/>
      <c r="G34" s="65"/>
      <c r="H34" s="65"/>
      <c r="I34" s="65"/>
      <c r="J34" s="65"/>
      <c r="K34" s="65"/>
      <c r="L34" s="65"/>
      <c r="M34" s="70"/>
      <c r="N34" s="120"/>
    </row>
    <row r="35" spans="1:14">
      <c r="A35" s="120"/>
      <c r="B35" s="71"/>
      <c r="C35" s="75" t="s">
        <v>270</v>
      </c>
      <c r="D35" s="65"/>
      <c r="E35" s="65"/>
      <c r="F35" s="65"/>
      <c r="G35" s="65"/>
      <c r="H35" s="65"/>
      <c r="I35" s="65"/>
      <c r="J35" s="65"/>
      <c r="K35" s="65"/>
      <c r="L35" s="65"/>
      <c r="M35" s="70"/>
      <c r="N35" s="120"/>
    </row>
    <row r="36" spans="1:14">
      <c r="A36" s="120"/>
      <c r="B36" s="71"/>
      <c r="C36" s="75" t="s">
        <v>113</v>
      </c>
      <c r="D36" s="65"/>
      <c r="E36" s="65"/>
      <c r="F36" s="65"/>
      <c r="G36" s="65"/>
      <c r="H36" s="65"/>
      <c r="I36" s="65"/>
      <c r="J36" s="65"/>
      <c r="K36" s="65"/>
      <c r="L36" s="65"/>
      <c r="M36" s="70"/>
      <c r="N36" s="120"/>
    </row>
    <row r="37" spans="1:14" ht="12.75" customHeight="1">
      <c r="A37" s="120"/>
      <c r="B37" s="71"/>
      <c r="C37" s="65"/>
      <c r="D37" s="65"/>
      <c r="E37" s="65"/>
      <c r="F37" s="65"/>
      <c r="G37" s="65"/>
      <c r="H37" s="65"/>
      <c r="I37" s="65"/>
      <c r="J37" s="65"/>
      <c r="K37" s="65"/>
      <c r="L37" s="65"/>
      <c r="M37" s="70"/>
      <c r="N37" s="120"/>
    </row>
    <row r="38" spans="1:14">
      <c r="A38" s="120"/>
      <c r="B38" s="71"/>
      <c r="C38" s="75" t="s">
        <v>355</v>
      </c>
      <c r="D38" s="65"/>
      <c r="E38" s="65"/>
      <c r="F38" s="65"/>
      <c r="G38" s="65"/>
      <c r="H38" s="65"/>
      <c r="I38" s="65"/>
      <c r="J38" s="65"/>
      <c r="K38" s="65"/>
      <c r="L38" s="65"/>
      <c r="M38" s="70"/>
      <c r="N38" s="120"/>
    </row>
    <row r="39" spans="1:14">
      <c r="A39" s="120"/>
      <c r="B39" s="73"/>
      <c r="C39" s="75"/>
      <c r="D39" s="76"/>
      <c r="E39" s="76"/>
      <c r="F39" s="76"/>
      <c r="G39" s="76"/>
      <c r="H39" s="76"/>
      <c r="I39" s="76"/>
      <c r="J39" s="76"/>
      <c r="K39" s="76"/>
      <c r="L39" s="65"/>
      <c r="M39" s="70"/>
      <c r="N39" s="120"/>
    </row>
    <row r="40" spans="1:14">
      <c r="A40" s="120"/>
      <c r="B40" s="73"/>
      <c r="C40" s="75" t="s">
        <v>353</v>
      </c>
      <c r="D40" s="76"/>
      <c r="E40" s="131" t="s">
        <v>354</v>
      </c>
      <c r="F40" s="76"/>
      <c r="G40" s="76"/>
      <c r="H40" s="76"/>
      <c r="I40" s="76"/>
      <c r="J40" s="76"/>
      <c r="K40" s="76"/>
      <c r="L40" s="75"/>
      <c r="M40" s="70"/>
      <c r="N40" s="120"/>
    </row>
    <row r="41" spans="1:14" ht="18.75" customHeight="1">
      <c r="A41" s="120"/>
      <c r="B41" s="80"/>
      <c r="C41" s="81"/>
      <c r="D41" s="82"/>
      <c r="E41" s="82"/>
      <c r="F41" s="82"/>
      <c r="G41" s="82"/>
      <c r="H41" s="82"/>
      <c r="I41" s="82"/>
      <c r="J41" s="82"/>
      <c r="K41" s="82"/>
      <c r="L41" s="83"/>
      <c r="M41" s="84"/>
      <c r="N41" s="120"/>
    </row>
    <row r="42" spans="1:14" s="85" customFormat="1" customHeight="1" hidden="1">
      <c r="A42" s="120"/>
      <c r="B42" s="120"/>
      <c r="C42" s="120"/>
      <c r="D42" s="120"/>
      <c r="E42" s="120"/>
      <c r="F42" s="120"/>
      <c r="G42" s="120"/>
      <c r="H42" s="120"/>
      <c r="I42" s="120"/>
      <c r="J42" s="120"/>
      <c r="K42" s="120"/>
      <c r="L42" s="120"/>
      <c r="M42" s="120"/>
      <c r="N42" s="120"/>
    </row>
  </sheetData>
  <sheetProtection sheet="1" objects="1" scenarios="1" selectLockedCells="1"/>
  <mergeCells count="7">
    <mergeCell ref="C29:L29"/>
    <mergeCell ref="B25:M25"/>
    <mergeCell ref="B26:M26"/>
    <mergeCell ref="C28:L28"/>
    <mergeCell ref="F16:K17"/>
    <mergeCell ref="F19:K20"/>
    <mergeCell ref="F22:K23"/>
  </mergeCells>
  <hyperlinks>
    <hyperlink ref="E40" r:id="rId1" display="LGFS.transfer@gov.wales"/>
  </hyperlinks>
  <printOptions horizontalCentered="1"/>
  <pageMargins left="0.3" right="0.29" top="0.5" bottom="0.63" header="0.25" footer="0.51181102362204722"/>
  <pageSetup paperSize="9" scale="95" orientation="portrait"/>
  <headerFooter scaleWithDoc="1" alignWithMargins="0" differentFirst="0" differentOddEven="0"/>
  <drawing r:id="rId3"/>
  <extLst/>
</worksheet>
</file>

<file path=xl/worksheets/sheet10.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7">
    <tabColor theme="9" tint="0.39997558519241921"/>
  </sheetPr>
  <dimension ref="A1:N23"/>
  <sheetViews>
    <sheetView view="normal" workbookViewId="0">
      <selection pane="topLeft" activeCell="G7" sqref="G7"/>
    </sheetView>
  </sheetViews>
  <sheetFormatPr defaultRowHeight="15"/>
  <cols>
    <col min="1" max="1" width="6.44140625" bestFit="1" customWidth="1"/>
    <col min="2" max="2" width="7.22265625" bestFit="1" customWidth="1"/>
    <col min="3" max="3" width="15.44140625" bestFit="1" customWidth="1"/>
    <col min="4" max="4" width="1.7734375" customWidth="1"/>
    <col min="5" max="5" width="4.9921875" bestFit="1" customWidth="1"/>
    <col min="6" max="6" width="6.9921875" bestFit="1" customWidth="1"/>
    <col min="7" max="7" width="14.6640625" bestFit="1" customWidth="1"/>
    <col min="13" max="13" width="8.9921875" customWidth="1"/>
  </cols>
  <sheetData>
    <row r="1" spans="1:3">
      <c r="A1" s="31" t="s">
        <v>190</v>
      </c>
      <c r="B1" s="31" t="s">
        <v>144</v>
      </c>
      <c r="C1" s="30" t="s">
        <v>191</v>
      </c>
    </row>
    <row r="2" spans="1:7" ht="15.75">
      <c r="A2" s="29">
        <v>512</v>
      </c>
      <c r="B2" s="29">
        <v>660</v>
      </c>
      <c r="C2" s="29" t="s">
        <v>192</v>
      </c>
      <c r="E2" s="5" t="s">
        <v>166</v>
      </c>
      <c r="F2" s="126">
        <v>202324</v>
      </c>
      <c r="G2" s="51" t="str">
        <f>LEFT(Year,4)&amp;"-"&amp;RIGHT(Year,2)</f>
        <v>2023-24</v>
      </c>
    </row>
    <row r="3" spans="1:13">
      <c r="A3" s="29">
        <v>514</v>
      </c>
      <c r="B3" s="29">
        <v>661</v>
      </c>
      <c r="C3" s="29" t="s">
        <v>193</v>
      </c>
      <c r="G3" s="51" t="str">
        <f>M3&amp;" March "&amp;LEFT(Year,4)</f>
        <v>31 March 2023</v>
      </c>
      <c r="L3" s="5" t="s">
        <v>327</v>
      </c>
      <c r="M3" s="128">
        <v>31</v>
      </c>
    </row>
    <row r="4" spans="1:3">
      <c r="A4" s="29">
        <v>516</v>
      </c>
      <c r="B4" s="29">
        <v>662</v>
      </c>
      <c r="C4" s="29" t="s">
        <v>194</v>
      </c>
    </row>
    <row r="5" spans="1:14">
      <c r="A5" s="29">
        <v>518</v>
      </c>
      <c r="B5" s="29">
        <v>663</v>
      </c>
      <c r="C5" s="29" t="s">
        <v>195</v>
      </c>
      <c r="F5" s="12" t="s">
        <v>276</v>
      </c>
      <c r="G5" s="127">
        <v>44988</v>
      </c>
      <c r="H5" t="s">
        <v>331</v>
      </c>
      <c r="M5" s="132" t="s">
        <v>361</v>
      </c>
      <c r="N5" s="51" t="s">
        <v>330</v>
      </c>
    </row>
    <row r="6" spans="1:7">
      <c r="A6" s="29">
        <v>520</v>
      </c>
      <c r="B6" s="29">
        <v>664</v>
      </c>
      <c r="C6" s="29" t="s">
        <v>196</v>
      </c>
      <c r="G6" s="51" t="str">
        <f>TEXT(G5,"d mmmm yyyy")</f>
        <v>3 March 2023</v>
      </c>
    </row>
    <row r="7" spans="1:3">
      <c r="A7" s="29">
        <v>522</v>
      </c>
      <c r="B7" s="29">
        <v>665</v>
      </c>
      <c r="C7" s="29" t="s">
        <v>197</v>
      </c>
    </row>
    <row r="8" spans="1:3">
      <c r="A8" s="29">
        <v>524</v>
      </c>
      <c r="B8" s="29">
        <v>666</v>
      </c>
      <c r="C8" s="29" t="s">
        <v>198</v>
      </c>
    </row>
    <row r="9" spans="1:3">
      <c r="A9" s="29">
        <v>526</v>
      </c>
      <c r="B9" s="29">
        <v>667</v>
      </c>
      <c r="C9" s="29" t="s">
        <v>199</v>
      </c>
    </row>
    <row r="10" spans="1:3">
      <c r="A10" s="29">
        <v>528</v>
      </c>
      <c r="B10" s="29">
        <v>668</v>
      </c>
      <c r="C10" s="29" t="s">
        <v>200</v>
      </c>
    </row>
    <row r="11" spans="1:3">
      <c r="A11" s="29">
        <v>530</v>
      </c>
      <c r="B11" s="29">
        <v>669</v>
      </c>
      <c r="C11" s="29" t="s">
        <v>201</v>
      </c>
    </row>
    <row r="12" spans="1:3">
      <c r="A12" s="29">
        <v>532</v>
      </c>
      <c r="B12" s="29">
        <v>670</v>
      </c>
      <c r="C12" s="29" t="s">
        <v>202</v>
      </c>
    </row>
    <row r="13" spans="1:3">
      <c r="A13" s="29">
        <v>534</v>
      </c>
      <c r="B13" s="29">
        <v>671</v>
      </c>
      <c r="C13" s="29" t="s">
        <v>203</v>
      </c>
    </row>
    <row r="14" spans="1:3">
      <c r="A14" s="29">
        <v>536</v>
      </c>
      <c r="B14" s="29">
        <v>672</v>
      </c>
      <c r="C14" s="29" t="s">
        <v>204</v>
      </c>
    </row>
    <row r="15" spans="1:3">
      <c r="A15" s="29">
        <v>538</v>
      </c>
      <c r="B15" s="29">
        <v>673</v>
      </c>
      <c r="C15" s="29" t="s">
        <v>104</v>
      </c>
    </row>
    <row r="16" spans="1:3">
      <c r="A16" s="29">
        <v>540</v>
      </c>
      <c r="B16" s="29">
        <v>674</v>
      </c>
      <c r="C16" s="29" t="s">
        <v>105</v>
      </c>
    </row>
    <row r="17" spans="1:3">
      <c r="A17" s="29">
        <v>542</v>
      </c>
      <c r="B17" s="29">
        <v>675</v>
      </c>
      <c r="C17" s="29" t="s">
        <v>205</v>
      </c>
    </row>
    <row r="18" spans="1:3">
      <c r="A18" s="29">
        <v>544</v>
      </c>
      <c r="B18" s="29">
        <v>676</v>
      </c>
      <c r="C18" s="29" t="s">
        <v>206</v>
      </c>
    </row>
    <row r="19" spans="1:3">
      <c r="A19" s="29">
        <v>545</v>
      </c>
      <c r="B19" s="29">
        <v>677</v>
      </c>
      <c r="C19" s="29" t="s">
        <v>207</v>
      </c>
    </row>
    <row r="20" spans="1:3">
      <c r="A20" s="29">
        <v>546</v>
      </c>
      <c r="B20" s="29">
        <v>678</v>
      </c>
      <c r="C20" s="29" t="s">
        <v>208</v>
      </c>
    </row>
    <row r="21" spans="1:3">
      <c r="A21" s="29">
        <v>548</v>
      </c>
      <c r="B21" s="29">
        <v>679</v>
      </c>
      <c r="C21" s="29" t="s">
        <v>209</v>
      </c>
    </row>
    <row r="22" spans="1:3">
      <c r="A22" s="29">
        <v>550</v>
      </c>
      <c r="B22" s="29">
        <v>680</v>
      </c>
      <c r="C22" s="29" t="s">
        <v>210</v>
      </c>
    </row>
    <row r="23" spans="1:3">
      <c r="A23" s="29">
        <v>552</v>
      </c>
      <c r="B23" s="29">
        <v>681</v>
      </c>
      <c r="C23" s="29" t="s">
        <v>211</v>
      </c>
    </row>
  </sheetData>
  <sheetProtection sheet="1" objects="1" scenarios="1"/>
  <pageMargins left="0.75" right="0.75" top="1" bottom="1" header="0.5" footer="0.5"/>
  <pageSetup orientation="portrait"/>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
    <pageSetUpPr fitToPage="1"/>
  </sheetPr>
  <dimension ref="A1:J18"/>
  <sheetViews>
    <sheetView zoomScale="75" view="normal" workbookViewId="0">
      <selection pane="topLeft" activeCell="D1" sqref="D1"/>
    </sheetView>
  </sheetViews>
  <sheetFormatPr defaultColWidth="8.88671875" defaultRowHeight="15"/>
  <cols>
    <col min="1" max="1" width="3.33203125" customWidth="1"/>
    <col min="2" max="2" width="32.44140625" customWidth="1"/>
    <col min="3" max="3" width="11.11328125" customWidth="1"/>
    <col min="4" max="9" width="12.7734375" customWidth="1"/>
    <col min="10" max="10" width="13.9921875" bestFit="1" customWidth="1"/>
  </cols>
  <sheetData>
    <row r="1" spans="1:10" ht="15.75">
      <c r="A1" s="7" t="s">
        <v>131</v>
      </c>
      <c r="B1" s="7"/>
      <c r="C1" s="12" t="str">
        <f>Primary!C1</f>
        <v>Year:</v>
      </c>
      <c r="D1" s="47" t="str">
        <f>Lookup!G2</f>
        <v>2023-24</v>
      </c>
      <c r="E1" s="12" t="str">
        <f>Primary!E1</f>
        <v>LEA Name:</v>
      </c>
      <c r="F1" s="4" t="str">
        <f>Primary!F1</f>
        <v>Vale of Glamorgan Council</v>
      </c>
      <c r="G1" s="4"/>
      <c r="H1" s="4"/>
      <c r="I1" s="12" t="str">
        <f>Primary!I1</f>
        <v>LEA Code:</v>
      </c>
      <c r="J1" s="47">
        <f>Primary!J1</f>
        <v>673</v>
      </c>
    </row>
    <row r="2" spans="1:10" ht="15.75">
      <c r="A2" s="7"/>
      <c r="D2" s="4"/>
      <c r="E2" s="5"/>
      <c r="F2" s="33"/>
      <c r="G2" s="32"/>
      <c r="I2" s="12" t="s">
        <v>283</v>
      </c>
      <c r="J2" s="47">
        <f>AuthCode</f>
        <v>538</v>
      </c>
    </row>
    <row r="3" spans="1:1" ht="15.75">
      <c r="A3" s="7" t="s">
        <v>146</v>
      </c>
    </row>
    <row r="5" spans="2:10">
      <c r="B5" s="9" t="s">
        <v>132</v>
      </c>
      <c r="C5" s="9" t="s">
        <v>133</v>
      </c>
      <c r="D5" s="10" t="s">
        <v>134</v>
      </c>
      <c r="E5" s="10" t="s">
        <v>135</v>
      </c>
      <c r="F5" s="10" t="s">
        <v>136</v>
      </c>
      <c r="G5" s="9" t="s">
        <v>137</v>
      </c>
      <c r="H5" s="9" t="s">
        <v>138</v>
      </c>
      <c r="I5" s="9" t="s">
        <v>147</v>
      </c>
      <c r="J5" s="9" t="s">
        <v>148</v>
      </c>
    </row>
    <row r="6" spans="1:10" ht="15.75">
      <c r="A6" s="7"/>
      <c r="B6" s="37" t="s">
        <v>169</v>
      </c>
      <c r="C6" s="34" t="s">
        <v>170</v>
      </c>
      <c r="D6" s="24" t="s">
        <v>173</v>
      </c>
      <c r="E6" s="24" t="s">
        <v>177</v>
      </c>
      <c r="F6" s="25" t="s">
        <v>178</v>
      </c>
      <c r="G6" s="26" t="s">
        <v>181</v>
      </c>
      <c r="H6" s="27"/>
      <c r="I6" s="24" t="s">
        <v>185</v>
      </c>
      <c r="J6" s="24" t="s">
        <v>187</v>
      </c>
    </row>
    <row r="7" spans="1:10" ht="15.75">
      <c r="A7" s="7"/>
      <c r="B7" s="38"/>
      <c r="C7" s="35" t="s">
        <v>171</v>
      </c>
      <c r="D7" s="45" t="s">
        <v>174</v>
      </c>
      <c r="E7" s="25" t="s">
        <v>174</v>
      </c>
      <c r="F7" s="25" t="s">
        <v>179</v>
      </c>
      <c r="G7" s="24" t="s">
        <v>182</v>
      </c>
      <c r="H7" s="24" t="s">
        <v>182</v>
      </c>
      <c r="I7" s="25" t="s">
        <v>151</v>
      </c>
      <c r="J7" s="25" t="s">
        <v>188</v>
      </c>
    </row>
    <row r="8" spans="1:10" ht="15.75">
      <c r="A8" s="7"/>
      <c r="B8" s="38"/>
      <c r="C8" s="35" t="s">
        <v>172</v>
      </c>
      <c r="D8" s="45" t="s">
        <v>175</v>
      </c>
      <c r="E8" s="25" t="s">
        <v>175</v>
      </c>
      <c r="F8" s="25" t="s">
        <v>180</v>
      </c>
      <c r="G8" s="25" t="s">
        <v>183</v>
      </c>
      <c r="H8" s="25" t="s">
        <v>184</v>
      </c>
      <c r="I8" s="25" t="s">
        <v>186</v>
      </c>
      <c r="J8" s="25" t="s">
        <v>189</v>
      </c>
    </row>
    <row r="9" spans="1:10" ht="15.75">
      <c r="A9" s="7"/>
      <c r="B9" s="39"/>
      <c r="C9" s="36"/>
      <c r="D9" s="28" t="s">
        <v>176</v>
      </c>
      <c r="E9" s="28"/>
      <c r="F9" s="28"/>
      <c r="G9" s="28" t="s">
        <v>139</v>
      </c>
      <c r="H9" s="28" t="s">
        <v>140</v>
      </c>
      <c r="I9" s="28" t="s">
        <v>139</v>
      </c>
      <c r="J9" s="28" t="s">
        <v>139</v>
      </c>
    </row>
    <row r="10" spans="1:1" ht="23.25" customHeight="1">
      <c r="A10" s="40" t="s">
        <v>212</v>
      </c>
    </row>
    <row r="11" spans="2:10">
      <c r="B11" s="8" t="s">
        <v>77</v>
      </c>
      <c r="C11" s="16"/>
      <c r="D11" s="41"/>
      <c r="E11" s="42"/>
      <c r="F11" s="1"/>
      <c r="G11" s="1"/>
      <c r="H11" s="53">
        <f>IF(F11="",0,G11/F11*1000)</f>
        <v>0</v>
      </c>
      <c r="I11" s="1"/>
      <c r="J11" s="1"/>
    </row>
    <row r="12" spans="2:10">
      <c r="B12" s="8" t="s">
        <v>77</v>
      </c>
      <c r="C12" s="16"/>
      <c r="D12" s="41"/>
      <c r="E12" s="42"/>
      <c r="F12" s="1"/>
      <c r="G12" s="1"/>
      <c r="H12" s="53">
        <f>IF(F12="",0,G12/F12*1000)</f>
        <v>0</v>
      </c>
      <c r="I12" s="1"/>
      <c r="J12" s="1"/>
    </row>
    <row r="13" spans="2:10">
      <c r="B13" s="8" t="s">
        <v>77</v>
      </c>
      <c r="C13" s="16"/>
      <c r="D13" s="41"/>
      <c r="E13" s="42"/>
      <c r="F13" s="1"/>
      <c r="G13" s="1"/>
      <c r="H13" s="53">
        <f>IF(F13="",0,G13/F13*1000)</f>
        <v>0</v>
      </c>
      <c r="I13" s="1"/>
      <c r="J13" s="1"/>
    </row>
    <row r="14" spans="2:10">
      <c r="B14" s="8" t="s">
        <v>77</v>
      </c>
      <c r="C14" s="16"/>
      <c r="D14" s="41"/>
      <c r="E14" s="42"/>
      <c r="F14" s="1"/>
      <c r="G14" s="1"/>
      <c r="H14" s="53">
        <f>IF(F14="",0,G14/F14*1000)</f>
        <v>0</v>
      </c>
      <c r="I14" s="1"/>
      <c r="J14" s="1"/>
    </row>
    <row r="15" spans="2:10">
      <c r="B15" s="8" t="s">
        <v>77</v>
      </c>
      <c r="C15" s="16"/>
      <c r="D15" s="41"/>
      <c r="E15" s="42"/>
      <c r="F15" s="1"/>
      <c r="G15" s="1"/>
      <c r="H15" s="53">
        <f>IF(F15="",0,G15/F15*1000)</f>
        <v>0</v>
      </c>
      <c r="I15" s="1"/>
      <c r="J15" s="1"/>
    </row>
    <row r="16" spans="2:10">
      <c r="B16" s="8" t="s">
        <v>77</v>
      </c>
      <c r="C16" s="16"/>
      <c r="D16" s="41"/>
      <c r="E16" s="42"/>
      <c r="F16" s="1"/>
      <c r="G16" s="1"/>
      <c r="H16" s="53">
        <f>IF(F16="",0,G16/F16*1000)</f>
        <v>0</v>
      </c>
      <c r="I16" s="1"/>
      <c r="J16" s="1"/>
    </row>
    <row r="17" spans="6:7">
      <c r="F17" s="2"/>
      <c r="G17" s="2"/>
    </row>
    <row r="18" spans="1:10" ht="15.75">
      <c r="A18" s="7" t="s">
        <v>214</v>
      </c>
      <c r="B18" s="4"/>
      <c r="F18" s="52">
        <f>SUM(F11:F16)</f>
        <v>0</v>
      </c>
      <c r="G18" s="52">
        <f>SUM(G11:G16)</f>
        <v>0</v>
      </c>
      <c r="H18" s="52">
        <f>IF(F18=0,0,G18/F18*1000)</f>
        <v>0</v>
      </c>
      <c r="I18" s="52">
        <f>SUM(I11:I16)</f>
        <v>0</v>
      </c>
      <c r="J18" s="52">
        <f>SUM(J11:J16)</f>
        <v>0</v>
      </c>
    </row>
  </sheetData>
  <sheetProtection sheet="1" objects="1" scenarios="1"/>
  <dataValidations count="2">
    <dataValidation type="whole" errorStyle="warning" operator="greaterThan" allowBlank="1" showInputMessage="1" showErrorMessage="1" errorTitle="Pupil number" error="Number of pupils should be greater than 0." sqref="F11:G16 I11:J16">
      <formula1>0</formula1>
    </dataValidation>
    <dataValidation type="list" allowBlank="1" showDropDown="1" showInputMessage="1" showErrorMessage="1" errorTitle="Error!" error="If the school will only be open for part of the year, you must enter either 'c' (closing) or 'o' (opening) in this cell." sqref="D11:D16">
      <formula1>"c,o,C,O"</formula1>
    </dataValidation>
  </dataValidations>
  <pageMargins left="0.75" right="0.75" top="1" bottom="1" header="0.5" footer="0.5"/>
  <pageSetup paperSize="9" scale="79" orientation="landscape"/>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
    <pageSetUpPr fitToPage="1"/>
  </sheetPr>
  <dimension ref="A1:J56"/>
  <sheetViews>
    <sheetView topLeftCell="A1" zoomScale="75" view="normal" workbookViewId="0">
      <pane ySplit="9" topLeftCell="A19" activePane="bottomLeft" state="frozen"/>
      <selection pane="bottomLeft" activeCell="G34" sqref="G34"/>
    </sheetView>
  </sheetViews>
  <sheetFormatPr defaultColWidth="8.88671875" defaultRowHeight="15"/>
  <cols>
    <col min="1" max="1" width="3.33203125" customWidth="1"/>
    <col min="2" max="2" width="32.44140625" customWidth="1"/>
    <col min="3" max="3" width="11.11328125" customWidth="1"/>
    <col min="4" max="9" width="12.7734375" customWidth="1"/>
    <col min="10" max="10" width="13.9921875" bestFit="1" customWidth="1"/>
  </cols>
  <sheetData>
    <row r="1" spans="1:10" ht="15.75">
      <c r="A1" s="7" t="s">
        <v>131</v>
      </c>
      <c r="B1" s="7"/>
      <c r="C1" s="12" t="s">
        <v>166</v>
      </c>
      <c r="D1" s="47" t="str">
        <f>Lookup!G2</f>
        <v>2023-24</v>
      </c>
      <c r="E1" s="12" t="s">
        <v>168</v>
      </c>
      <c r="F1" s="11" t="str">
        <f>LEAName</f>
        <v>Vale of Glamorgan Council</v>
      </c>
      <c r="G1" s="4"/>
      <c r="H1" s="4"/>
      <c r="I1" s="12" t="s">
        <v>167</v>
      </c>
      <c r="J1" s="47">
        <f>LEACode</f>
        <v>673</v>
      </c>
    </row>
    <row r="2" spans="1:10" ht="15.75">
      <c r="A2" s="3"/>
      <c r="I2" s="12" t="s">
        <v>283</v>
      </c>
      <c r="J2" s="47">
        <f>AuthCode</f>
        <v>538</v>
      </c>
    </row>
    <row r="3" spans="1:1" ht="15.75">
      <c r="A3" s="7"/>
    </row>
    <row r="5" spans="2:10">
      <c r="B5" s="9" t="s">
        <v>132</v>
      </c>
      <c r="C5" s="9" t="s">
        <v>133</v>
      </c>
      <c r="D5" s="10" t="s">
        <v>134</v>
      </c>
      <c r="E5" s="10" t="s">
        <v>135</v>
      </c>
      <c r="F5" s="10" t="s">
        <v>136</v>
      </c>
      <c r="G5" s="9" t="s">
        <v>137</v>
      </c>
      <c r="H5" s="9" t="s">
        <v>138</v>
      </c>
      <c r="I5" s="9" t="s">
        <v>147</v>
      </c>
      <c r="J5" s="9" t="s">
        <v>148</v>
      </c>
    </row>
    <row r="6" spans="1:10" ht="15.75">
      <c r="A6" s="7"/>
      <c r="B6" s="37" t="s">
        <v>169</v>
      </c>
      <c r="C6" s="34" t="s">
        <v>170</v>
      </c>
      <c r="D6" s="24" t="s">
        <v>173</v>
      </c>
      <c r="E6" s="24" t="s">
        <v>177</v>
      </c>
      <c r="F6" s="25" t="s">
        <v>178</v>
      </c>
      <c r="G6" s="26" t="s">
        <v>181</v>
      </c>
      <c r="H6" s="27"/>
      <c r="I6" s="24" t="s">
        <v>185</v>
      </c>
      <c r="J6" s="24" t="s">
        <v>187</v>
      </c>
    </row>
    <row r="7" spans="1:10" ht="15.75">
      <c r="A7" s="7"/>
      <c r="B7" s="38"/>
      <c r="C7" s="35" t="s">
        <v>171</v>
      </c>
      <c r="D7" s="45" t="s">
        <v>174</v>
      </c>
      <c r="E7" s="25" t="s">
        <v>174</v>
      </c>
      <c r="F7" s="25" t="s">
        <v>179</v>
      </c>
      <c r="G7" s="24" t="s">
        <v>182</v>
      </c>
      <c r="H7" s="24" t="s">
        <v>182</v>
      </c>
      <c r="I7" s="25" t="s">
        <v>151</v>
      </c>
      <c r="J7" s="25" t="s">
        <v>188</v>
      </c>
    </row>
    <row r="8" spans="1:10" ht="15.75">
      <c r="A8" s="7"/>
      <c r="B8" s="38"/>
      <c r="C8" s="35" t="s">
        <v>172</v>
      </c>
      <c r="D8" s="45" t="s">
        <v>175</v>
      </c>
      <c r="E8" s="25" t="s">
        <v>175</v>
      </c>
      <c r="F8" s="25" t="s">
        <v>180</v>
      </c>
      <c r="G8" s="25" t="s">
        <v>183</v>
      </c>
      <c r="H8" s="25" t="s">
        <v>184</v>
      </c>
      <c r="I8" s="25" t="s">
        <v>186</v>
      </c>
      <c r="J8" s="25" t="s">
        <v>189</v>
      </c>
    </row>
    <row r="9" spans="1:10" ht="15.75">
      <c r="A9" s="7"/>
      <c r="B9" s="39"/>
      <c r="C9" s="36"/>
      <c r="D9" s="28" t="s">
        <v>176</v>
      </c>
      <c r="E9" s="28"/>
      <c r="F9" s="28"/>
      <c r="G9" s="28" t="s">
        <v>139</v>
      </c>
      <c r="H9" s="28" t="s">
        <v>140</v>
      </c>
      <c r="I9" s="28" t="s">
        <v>139</v>
      </c>
      <c r="J9" s="28" t="s">
        <v>139</v>
      </c>
    </row>
    <row r="10" spans="1:3" ht="23.25" customHeight="1">
      <c r="A10" s="40" t="s">
        <v>141</v>
      </c>
      <c r="C10" t="s">
        <v>149</v>
      </c>
    </row>
    <row r="11" spans="2:10">
      <c r="B11" s="8" t="s">
        <v>376</v>
      </c>
      <c r="C11" s="16">
        <v>2109</v>
      </c>
      <c r="D11" s="17"/>
      <c r="E11" s="18"/>
      <c r="F11" s="1">
        <v>422</v>
      </c>
      <c r="G11" s="1">
        <f>1602</f>
        <v>1602</v>
      </c>
      <c r="H11" s="53">
        <f>IF(F11="",0,G11/F11*1000)</f>
        <v>3796.2085308056871</v>
      </c>
      <c r="I11" s="1">
        <v>112</v>
      </c>
      <c r="J11" s="1">
        <v>203</v>
      </c>
    </row>
    <row r="12" spans="2:10">
      <c r="B12" s="8" t="s">
        <v>377</v>
      </c>
      <c r="C12" s="16">
        <v>2111</v>
      </c>
      <c r="D12" s="17"/>
      <c r="E12" s="18"/>
      <c r="F12" s="1">
        <v>222</v>
      </c>
      <c r="G12" s="1">
        <v>992</v>
      </c>
      <c r="H12" s="53">
        <f>IF(F12="",0,G12/F12*1000)</f>
        <v>4468.468468468468</v>
      </c>
      <c r="I12" s="1">
        <v>83</v>
      </c>
      <c r="J12" s="1">
        <v>157</v>
      </c>
    </row>
    <row r="13" spans="2:10">
      <c r="B13" s="8" t="s">
        <v>378</v>
      </c>
      <c r="C13" s="16">
        <v>2114</v>
      </c>
      <c r="D13" s="17"/>
      <c r="E13" s="18"/>
      <c r="F13" s="1">
        <v>232</v>
      </c>
      <c r="G13" s="1">
        <v>1097</v>
      </c>
      <c r="H13" s="53">
        <f>IF(F13="",0,G13/F13*1000)</f>
        <v>4728.44827586207</v>
      </c>
      <c r="I13" s="1">
        <v>64</v>
      </c>
      <c r="J13" s="1">
        <v>166</v>
      </c>
    </row>
    <row r="14" spans="2:10">
      <c r="B14" s="8" t="s">
        <v>379</v>
      </c>
      <c r="C14" s="16">
        <v>2115</v>
      </c>
      <c r="D14" s="17"/>
      <c r="E14" s="18"/>
      <c r="F14" s="1">
        <v>306</v>
      </c>
      <c r="G14" s="1">
        <v>1289</v>
      </c>
      <c r="H14" s="53">
        <f>IF(F14="",0,G14/F14*1000)</f>
        <v>4212.418300653595</v>
      </c>
      <c r="I14" s="1">
        <v>103</v>
      </c>
      <c r="J14" s="1">
        <v>275</v>
      </c>
    </row>
    <row r="15" spans="2:10">
      <c r="B15" s="8" t="s">
        <v>380</v>
      </c>
      <c r="C15" s="16">
        <v>2117</v>
      </c>
      <c r="D15" s="17"/>
      <c r="E15" s="18"/>
      <c r="F15" s="1">
        <v>306</v>
      </c>
      <c r="G15" s="1">
        <v>1208</v>
      </c>
      <c r="H15" s="53">
        <f>IF(F15="",0,G15/F15*1000)</f>
        <v>3947.7124183006536</v>
      </c>
      <c r="I15" s="1">
        <v>93</v>
      </c>
      <c r="J15" s="1">
        <v>184</v>
      </c>
    </row>
    <row r="16" spans="2:10">
      <c r="B16" s="8" t="s">
        <v>381</v>
      </c>
      <c r="C16" s="16">
        <v>2118</v>
      </c>
      <c r="D16" s="17"/>
      <c r="E16" s="18"/>
      <c r="F16" s="1">
        <v>396</v>
      </c>
      <c r="G16" s="1">
        <f>1634+1</f>
        <v>1635</v>
      </c>
      <c r="H16" s="53">
        <f>IF(F16="",0,G16/F16*1000)</f>
        <v>4128.787878787879</v>
      </c>
      <c r="I16" s="1">
        <v>121</v>
      </c>
      <c r="J16" s="1">
        <v>355</v>
      </c>
    </row>
    <row r="17" spans="2:10">
      <c r="B17" s="8" t="s">
        <v>382</v>
      </c>
      <c r="C17" s="16">
        <v>2120</v>
      </c>
      <c r="D17" s="17"/>
      <c r="E17" s="18"/>
      <c r="F17" s="1">
        <v>218</v>
      </c>
      <c r="G17" s="1">
        <v>1218</v>
      </c>
      <c r="H17" s="53">
        <f>IF(F17="",0,G17/F17*1000)</f>
        <v>5587.1559633027528</v>
      </c>
      <c r="I17" s="1">
        <v>296</v>
      </c>
      <c r="J17" s="1">
        <v>167</v>
      </c>
    </row>
    <row r="18" spans="2:10">
      <c r="B18" s="8" t="s">
        <v>383</v>
      </c>
      <c r="C18" s="16">
        <v>2122</v>
      </c>
      <c r="D18" s="17"/>
      <c r="E18" s="18"/>
      <c r="F18" s="1">
        <v>393</v>
      </c>
      <c r="G18" s="1">
        <v>1611</v>
      </c>
      <c r="H18" s="53">
        <f>IF(F18="",0,G18/F18*1000)</f>
        <v>4099.2366412213742</v>
      </c>
      <c r="I18" s="1">
        <v>110</v>
      </c>
      <c r="J18" s="1">
        <v>319</v>
      </c>
    </row>
    <row r="19" spans="2:10">
      <c r="B19" s="8" t="s">
        <v>384</v>
      </c>
      <c r="C19" s="16">
        <v>2124</v>
      </c>
      <c r="D19" s="17"/>
      <c r="E19" s="18"/>
      <c r="F19" s="1">
        <v>199</v>
      </c>
      <c r="G19" s="1">
        <v>1479</v>
      </c>
      <c r="H19" s="53">
        <f>IF(F19="",0,G19/F19*1000)</f>
        <v>7432.1608040201008</v>
      </c>
      <c r="I19" s="1">
        <v>573</v>
      </c>
      <c r="J19" s="1">
        <v>242</v>
      </c>
    </row>
    <row r="20" spans="2:10">
      <c r="B20" s="8" t="s">
        <v>385</v>
      </c>
      <c r="C20" s="16">
        <v>2126</v>
      </c>
      <c r="D20" s="17"/>
      <c r="E20" s="18"/>
      <c r="F20" s="1">
        <v>96</v>
      </c>
      <c r="G20" s="1">
        <v>641</v>
      </c>
      <c r="H20" s="53">
        <f>IF(F20="",0,G20/F20*1000)</f>
        <v>6677.083333333333</v>
      </c>
      <c r="I20" s="1">
        <v>20</v>
      </c>
      <c r="J20" s="1">
        <v>44</v>
      </c>
    </row>
    <row r="21" spans="2:10">
      <c r="B21" s="8" t="s">
        <v>386</v>
      </c>
      <c r="C21" s="16">
        <v>2127</v>
      </c>
      <c r="D21" s="17"/>
      <c r="E21" s="18"/>
      <c r="F21" s="1">
        <v>139</v>
      </c>
      <c r="G21" s="1">
        <v>713</v>
      </c>
      <c r="H21" s="53">
        <f>IF(F21="",0,G21/F21*1000)</f>
        <v>5129.4964028776976</v>
      </c>
      <c r="I21" s="1">
        <v>36</v>
      </c>
      <c r="J21" s="1">
        <v>78</v>
      </c>
    </row>
    <row r="22" spans="2:10">
      <c r="B22" s="8" t="s">
        <v>387</v>
      </c>
      <c r="C22" s="16">
        <v>2128</v>
      </c>
      <c r="D22" s="17"/>
      <c r="E22" s="18"/>
      <c r="F22" s="1">
        <v>123</v>
      </c>
      <c r="G22" s="1">
        <v>660</v>
      </c>
      <c r="H22" s="53">
        <f>IF(F22="",0,G22/F22*1000)</f>
        <v>5365.8536585365855</v>
      </c>
      <c r="I22" s="1">
        <v>32</v>
      </c>
      <c r="J22" s="1">
        <v>59</v>
      </c>
    </row>
    <row r="23" spans="2:10">
      <c r="B23" s="8" t="s">
        <v>388</v>
      </c>
      <c r="C23" s="16">
        <v>2131</v>
      </c>
      <c r="D23" s="17"/>
      <c r="E23" s="18"/>
      <c r="F23" s="1">
        <v>232</v>
      </c>
      <c r="G23" s="1">
        <v>1047</v>
      </c>
      <c r="H23" s="53">
        <f>IF(F23="",0,G23/F23*1000)</f>
        <v>4512.9310344827591</v>
      </c>
      <c r="I23" s="1">
        <v>93</v>
      </c>
      <c r="J23" s="1">
        <v>161</v>
      </c>
    </row>
    <row r="24" spans="2:10">
      <c r="B24" s="8" t="s">
        <v>389</v>
      </c>
      <c r="C24" s="16">
        <v>2133</v>
      </c>
      <c r="D24" s="17"/>
      <c r="E24" s="18"/>
      <c r="F24" s="1">
        <v>355</v>
      </c>
      <c r="G24" s="1">
        <v>1377</v>
      </c>
      <c r="H24" s="53">
        <f>IF(F24="",0,G24/F24*1000)</f>
        <v>3878.8732394366198</v>
      </c>
      <c r="I24" s="1">
        <v>91</v>
      </c>
      <c r="J24" s="1">
        <v>267</v>
      </c>
    </row>
    <row r="25" spans="2:10">
      <c r="B25" s="8" t="s">
        <v>390</v>
      </c>
      <c r="C25" s="16">
        <v>2136</v>
      </c>
      <c r="D25" s="17"/>
      <c r="E25" s="18"/>
      <c r="F25" s="1">
        <v>392</v>
      </c>
      <c r="G25" s="1">
        <v>1446</v>
      </c>
      <c r="H25" s="53">
        <f>IF(F25="",0,G25/F25*1000)</f>
        <v>3688.7755102040819</v>
      </c>
      <c r="I25" s="1">
        <v>87</v>
      </c>
      <c r="J25" s="1">
        <v>196</v>
      </c>
    </row>
    <row r="26" spans="2:10">
      <c r="B26" s="8" t="s">
        <v>391</v>
      </c>
      <c r="C26" s="16">
        <v>2138</v>
      </c>
      <c r="D26" s="17"/>
      <c r="E26" s="18"/>
      <c r="F26" s="1">
        <v>457</v>
      </c>
      <c r="G26" s="1">
        <v>1825</v>
      </c>
      <c r="H26" s="53">
        <f>IF(F26="",0,G26/F26*1000)</f>
        <v>3993.4354485776807</v>
      </c>
      <c r="I26" s="1">
        <v>132</v>
      </c>
      <c r="J26" s="1">
        <v>233</v>
      </c>
    </row>
    <row r="27" spans="2:10">
      <c r="B27" s="8" t="s">
        <v>392</v>
      </c>
      <c r="C27" s="16">
        <v>2144</v>
      </c>
      <c r="D27" s="17"/>
      <c r="E27" s="18"/>
      <c r="F27" s="1">
        <v>201</v>
      </c>
      <c r="G27" s="1">
        <v>936</v>
      </c>
      <c r="H27" s="53">
        <f>IF(F27="",0,G27/F27*1000)</f>
        <v>4656.7164179104475</v>
      </c>
      <c r="I27" s="1">
        <v>57</v>
      </c>
      <c r="J27" s="1">
        <v>166</v>
      </c>
    </row>
    <row r="28" spans="1:10" ht="15.75">
      <c r="A28" s="7"/>
      <c r="B28" s="8" t="s">
        <v>393</v>
      </c>
      <c r="C28" s="16">
        <v>2146</v>
      </c>
      <c r="D28" s="17"/>
      <c r="E28" s="18"/>
      <c r="F28" s="1">
        <v>334</v>
      </c>
      <c r="G28" s="1">
        <v>1344</v>
      </c>
      <c r="H28" s="53">
        <f>IF(F28="",0,G28/F28*1000)</f>
        <v>4023.9520958083831</v>
      </c>
      <c r="I28" s="1">
        <v>110</v>
      </c>
      <c r="J28" s="1">
        <v>218</v>
      </c>
    </row>
    <row r="29" spans="2:10">
      <c r="B29" s="8" t="s">
        <v>394</v>
      </c>
      <c r="C29" s="16">
        <v>2148</v>
      </c>
      <c r="D29" s="17"/>
      <c r="E29" s="18"/>
      <c r="F29" s="1">
        <v>466</v>
      </c>
      <c r="G29" s="1">
        <v>1790</v>
      </c>
      <c r="H29" s="53">
        <f>IF(F29="",0,G29/F29*1000)</f>
        <v>3841.2017167381973</v>
      </c>
      <c r="I29" s="1">
        <v>102</v>
      </c>
      <c r="J29" s="1">
        <v>218</v>
      </c>
    </row>
    <row r="30" spans="2:10">
      <c r="B30" s="8" t="s">
        <v>395</v>
      </c>
      <c r="C30" s="16">
        <v>2149</v>
      </c>
      <c r="D30" s="17"/>
      <c r="E30" s="18"/>
      <c r="F30" s="1">
        <v>204</v>
      </c>
      <c r="G30" s="1">
        <v>914</v>
      </c>
      <c r="H30" s="53">
        <f>IF(F30="",0,G30/F30*1000)</f>
        <v>4480.3921568627447</v>
      </c>
      <c r="I30" s="1">
        <v>68</v>
      </c>
      <c r="J30" s="1">
        <v>123</v>
      </c>
    </row>
    <row r="31" spans="2:10">
      <c r="B31" s="8" t="s">
        <v>396</v>
      </c>
      <c r="C31" s="16">
        <v>2151</v>
      </c>
      <c r="D31" s="17"/>
      <c r="E31" s="18"/>
      <c r="F31" s="1">
        <v>252</v>
      </c>
      <c r="G31" s="1">
        <v>1002</v>
      </c>
      <c r="H31" s="53">
        <f>IF(F31="",0,G31/F31*1000)</f>
        <v>3976.1904761904761</v>
      </c>
      <c r="I31" s="1">
        <v>59</v>
      </c>
      <c r="J31" s="1">
        <v>126</v>
      </c>
    </row>
    <row r="32" spans="2:10">
      <c r="B32" s="8" t="s">
        <v>397</v>
      </c>
      <c r="C32" s="16">
        <v>2152</v>
      </c>
      <c r="D32" s="17"/>
      <c r="E32" s="18"/>
      <c r="F32" s="1">
        <v>297</v>
      </c>
      <c r="G32" s="1">
        <v>1227</v>
      </c>
      <c r="H32" s="53">
        <f>IF(F32="",0,G32/F32*1000)</f>
        <v>4131.3131313131316</v>
      </c>
      <c r="I32" s="1">
        <v>67</v>
      </c>
      <c r="J32" s="1">
        <v>168</v>
      </c>
    </row>
    <row r="33" spans="2:10">
      <c r="B33" s="8" t="s">
        <v>398</v>
      </c>
      <c r="C33" s="16">
        <v>2156</v>
      </c>
      <c r="D33" s="17"/>
      <c r="E33" s="18"/>
      <c r="F33" s="1">
        <v>249</v>
      </c>
      <c r="G33" s="1">
        <f>1076</f>
        <v>1076</v>
      </c>
      <c r="H33" s="53">
        <f>IF(F33="",0,G33/F33*1000)</f>
        <v>4321.28514056225</v>
      </c>
      <c r="I33" s="1">
        <v>54</v>
      </c>
      <c r="J33" s="1">
        <v>136</v>
      </c>
    </row>
    <row r="34" spans="2:10">
      <c r="B34" s="8" t="s">
        <v>399</v>
      </c>
      <c r="C34" s="16">
        <v>2163</v>
      </c>
      <c r="D34" s="17"/>
      <c r="E34" s="18"/>
      <c r="F34" s="1">
        <v>185</v>
      </c>
      <c r="G34" s="1">
        <v>1008</v>
      </c>
      <c r="H34" s="53">
        <f>IF(F34="",0,G34/F34*1000)</f>
        <v>5448.6486486486492</v>
      </c>
      <c r="I34" s="1">
        <v>123</v>
      </c>
      <c r="J34" s="1">
        <v>249</v>
      </c>
    </row>
    <row r="35" spans="2:10">
      <c r="B35" s="8" t="s">
        <v>400</v>
      </c>
      <c r="C35" s="16">
        <v>2165</v>
      </c>
      <c r="D35" s="17"/>
      <c r="E35" s="18"/>
      <c r="F35" s="1">
        <v>202</v>
      </c>
      <c r="G35" s="1">
        <v>879</v>
      </c>
      <c r="H35" s="53">
        <f>IF(F35="",0,G35/F35*1000)</f>
        <v>4351.4851485148511</v>
      </c>
      <c r="I35" s="1">
        <v>45</v>
      </c>
      <c r="J35" s="1">
        <v>102</v>
      </c>
    </row>
    <row r="36" spans="1:10" ht="15.75">
      <c r="A36" s="7"/>
      <c r="B36" s="8" t="s">
        <v>401</v>
      </c>
      <c r="C36" s="16">
        <v>2178</v>
      </c>
      <c r="D36" s="17"/>
      <c r="E36" s="18"/>
      <c r="F36" s="1">
        <v>418</v>
      </c>
      <c r="G36" s="1">
        <v>1632</v>
      </c>
      <c r="H36" s="53">
        <f>IF(F36="",0,G36/F36*1000)</f>
        <v>3904.3062200956938</v>
      </c>
      <c r="I36" s="1">
        <v>99</v>
      </c>
      <c r="J36" s="1">
        <v>300</v>
      </c>
    </row>
    <row r="37" spans="2:10">
      <c r="B37" s="8" t="s">
        <v>402</v>
      </c>
      <c r="C37" s="16">
        <v>2179</v>
      </c>
      <c r="D37" s="17"/>
      <c r="E37" s="18"/>
      <c r="F37" s="1">
        <v>205</v>
      </c>
      <c r="G37" s="1">
        <v>935</v>
      </c>
      <c r="H37" s="53">
        <f>IF(F37="",0,G37/F37*1000)</f>
        <v>4560.9756097560976</v>
      </c>
      <c r="I37" s="1">
        <v>56</v>
      </c>
      <c r="J37" s="1">
        <v>194</v>
      </c>
    </row>
    <row r="38" spans="2:10">
      <c r="B38" s="8" t="s">
        <v>403</v>
      </c>
      <c r="C38" s="16">
        <v>2181</v>
      </c>
      <c r="D38" s="17"/>
      <c r="E38" s="18"/>
      <c r="F38" s="1">
        <v>440</v>
      </c>
      <c r="G38" s="1">
        <v>1830</v>
      </c>
      <c r="H38" s="53">
        <f>IF(F38="",0,G38/F38*1000)</f>
        <v>4159.090909090909</v>
      </c>
      <c r="I38" s="1">
        <v>193</v>
      </c>
      <c r="J38" s="1">
        <v>401</v>
      </c>
    </row>
    <row r="39" spans="1:10" ht="15.75">
      <c r="A39" s="7"/>
      <c r="B39" s="8" t="s">
        <v>404</v>
      </c>
      <c r="C39" s="16">
        <v>2182</v>
      </c>
      <c r="D39" s="17"/>
      <c r="E39" s="18"/>
      <c r="F39" s="1">
        <v>679</v>
      </c>
      <c r="G39" s="1">
        <v>2463</v>
      </c>
      <c r="H39" s="53">
        <f>IF(F39="",0,G39/F39*1000)</f>
        <v>3627.3932253313696</v>
      </c>
      <c r="I39" s="1">
        <v>163</v>
      </c>
      <c r="J39" s="1">
        <v>413</v>
      </c>
    </row>
    <row r="40" spans="2:10">
      <c r="B40" s="8" t="s">
        <v>405</v>
      </c>
      <c r="C40" s="16">
        <v>2184</v>
      </c>
      <c r="D40" s="17"/>
      <c r="E40" s="18"/>
      <c r="F40" s="1">
        <v>214</v>
      </c>
      <c r="G40" s="1">
        <v>941</v>
      </c>
      <c r="H40" s="53">
        <f>IF(F40="",0,G40/F40*1000)</f>
        <v>4397.1962616822429</v>
      </c>
      <c r="I40" s="1">
        <v>45</v>
      </c>
      <c r="J40" s="1">
        <v>129</v>
      </c>
    </row>
    <row r="41" spans="2:10">
      <c r="B41" s="8" t="s">
        <v>406</v>
      </c>
      <c r="C41" s="16">
        <v>2185</v>
      </c>
      <c r="D41" s="17"/>
      <c r="E41" s="18"/>
      <c r="F41" s="1">
        <v>453</v>
      </c>
      <c r="G41" s="1">
        <v>1869</v>
      </c>
      <c r="H41" s="53">
        <f>IF(F41="",0,G41/F41*1000)</f>
        <v>4125.8278145695367</v>
      </c>
      <c r="I41" s="1">
        <v>96</v>
      </c>
      <c r="J41" s="1">
        <v>260</v>
      </c>
    </row>
    <row r="42" spans="2:10">
      <c r="B42" s="8" t="s">
        <v>407</v>
      </c>
      <c r="C42" s="16">
        <v>2186</v>
      </c>
      <c r="D42" s="17"/>
      <c r="E42" s="18"/>
      <c r="F42" s="1">
        <v>261</v>
      </c>
      <c r="G42" s="1">
        <v>1184</v>
      </c>
      <c r="H42" s="53">
        <f>IF(F42="",0,G42/F42*1000)</f>
        <v>4536.39846743295</v>
      </c>
      <c r="I42" s="1">
        <v>113</v>
      </c>
      <c r="J42" s="1">
        <v>195</v>
      </c>
    </row>
    <row r="43" spans="1:10" ht="15.75">
      <c r="A43" s="7"/>
      <c r="B43" s="8" t="s">
        <v>408</v>
      </c>
      <c r="C43" s="16">
        <v>3037</v>
      </c>
      <c r="D43" s="17"/>
      <c r="E43" s="18"/>
      <c r="F43" s="1">
        <v>123</v>
      </c>
      <c r="G43" s="1">
        <v>676</v>
      </c>
      <c r="H43" s="53">
        <f>IF(F43="",0,G43/F43*1000)</f>
        <v>5495.9349593495936</v>
      </c>
      <c r="I43" s="1">
        <v>32</v>
      </c>
      <c r="J43" s="1">
        <v>76</v>
      </c>
    </row>
    <row r="44" spans="2:10">
      <c r="B44" s="8" t="s">
        <v>409</v>
      </c>
      <c r="C44" s="16">
        <v>3047</v>
      </c>
      <c r="D44" s="17"/>
      <c r="E44" s="18"/>
      <c r="F44" s="1">
        <v>157</v>
      </c>
      <c r="G44" s="1">
        <v>739</v>
      </c>
      <c r="H44" s="53">
        <f>IF(F44="",0,G44/F44*1000)</f>
        <v>4707.006369426751</v>
      </c>
      <c r="I44" s="1">
        <v>32</v>
      </c>
      <c r="J44" s="1">
        <v>98</v>
      </c>
    </row>
    <row r="45" spans="1:10" ht="15.75">
      <c r="A45" s="7"/>
      <c r="B45" s="8" t="s">
        <v>410</v>
      </c>
      <c r="C45" s="16">
        <v>3057</v>
      </c>
      <c r="D45" s="17"/>
      <c r="E45" s="18"/>
      <c r="F45" s="1">
        <v>230</v>
      </c>
      <c r="G45" s="1">
        <v>991</v>
      </c>
      <c r="H45" s="53">
        <f>IF(F45="",0,G45/F45*1000)</f>
        <v>4308.695652173913</v>
      </c>
      <c r="I45" s="1">
        <v>79</v>
      </c>
      <c r="J45" s="1">
        <v>140</v>
      </c>
    </row>
    <row r="46" spans="2:10">
      <c r="B46" s="8" t="s">
        <v>411</v>
      </c>
      <c r="C46" s="16">
        <v>3320</v>
      </c>
      <c r="D46" s="17"/>
      <c r="E46" s="18"/>
      <c r="F46" s="1">
        <v>234</v>
      </c>
      <c r="G46" s="1">
        <v>955</v>
      </c>
      <c r="H46" s="53">
        <f>IF(F46="",0,G46/F46*1000)</f>
        <v>4081.1965811965811</v>
      </c>
      <c r="I46" s="1">
        <v>50</v>
      </c>
      <c r="J46" s="1">
        <v>106</v>
      </c>
    </row>
    <row r="47" spans="2:10">
      <c r="B47" s="8" t="s">
        <v>412</v>
      </c>
      <c r="C47" s="16">
        <v>3321</v>
      </c>
      <c r="D47" s="17"/>
      <c r="E47" s="18"/>
      <c r="F47" s="1">
        <v>158</v>
      </c>
      <c r="G47" s="1">
        <v>741</v>
      </c>
      <c r="H47" s="53">
        <f>IF(F47="",0,G47/F47*1000)</f>
        <v>4689.8734177215192</v>
      </c>
      <c r="I47" s="1">
        <v>48</v>
      </c>
      <c r="J47" s="1">
        <v>79</v>
      </c>
    </row>
    <row r="48" spans="2:10">
      <c r="B48" s="8" t="s">
        <v>413</v>
      </c>
      <c r="C48" s="16">
        <v>3363</v>
      </c>
      <c r="D48" s="17"/>
      <c r="E48" s="18"/>
      <c r="F48" s="1">
        <v>201</v>
      </c>
      <c r="G48" s="1">
        <v>851</v>
      </c>
      <c r="H48" s="53">
        <f>IF(F48="",0,G48/F48*1000)</f>
        <v>4233.8308457711437</v>
      </c>
      <c r="I48" s="1">
        <v>46</v>
      </c>
      <c r="J48" s="1">
        <v>88</v>
      </c>
    </row>
    <row r="49" spans="2:10">
      <c r="B49" s="8" t="s">
        <v>414</v>
      </c>
      <c r="C49" s="16">
        <v>3364</v>
      </c>
      <c r="D49" s="17"/>
      <c r="E49" s="18"/>
      <c r="F49" s="1">
        <v>223</v>
      </c>
      <c r="G49" s="1">
        <v>941</v>
      </c>
      <c r="H49" s="53">
        <f>IF(F49="",0,G49/F49*1000)</f>
        <v>4219.730941704036</v>
      </c>
      <c r="I49" s="1">
        <v>62</v>
      </c>
      <c r="J49" s="1">
        <v>115</v>
      </c>
    </row>
    <row r="50" spans="2:10">
      <c r="B50" s="8" t="s">
        <v>415</v>
      </c>
      <c r="C50" s="16">
        <v>3365</v>
      </c>
      <c r="D50" s="17"/>
      <c r="E50" s="18"/>
      <c r="F50" s="1">
        <v>222</v>
      </c>
      <c r="G50" s="1">
        <v>943</v>
      </c>
      <c r="H50" s="53">
        <f>IF(F50="",0,G50/F50*1000)</f>
        <v>4247.7477477477478</v>
      </c>
      <c r="I50" s="1">
        <v>71</v>
      </c>
      <c r="J50" s="1">
        <v>112</v>
      </c>
    </row>
    <row r="51" spans="2:10">
      <c r="B51" s="8" t="s">
        <v>416</v>
      </c>
      <c r="C51" s="16">
        <v>3367</v>
      </c>
      <c r="D51" s="17"/>
      <c r="E51" s="18"/>
      <c r="F51" s="1">
        <v>213</v>
      </c>
      <c r="G51" s="1">
        <v>913</v>
      </c>
      <c r="H51" s="53">
        <f>IF(F51="",0,G51/F51*1000)</f>
        <v>4286.3849765258219</v>
      </c>
      <c r="I51" s="1">
        <v>53</v>
      </c>
      <c r="J51" s="1">
        <v>106</v>
      </c>
    </row>
    <row r="52" spans="2:10">
      <c r="B52" s="8" t="s">
        <v>417</v>
      </c>
      <c r="C52" s="16">
        <v>3368</v>
      </c>
      <c r="D52" s="17"/>
      <c r="E52" s="18"/>
      <c r="F52" s="1">
        <v>215</v>
      </c>
      <c r="G52" s="1">
        <v>937</v>
      </c>
      <c r="H52" s="53">
        <f>IF(F52="",0,G52/F52*1000)</f>
        <v>4358.13953488372</v>
      </c>
      <c r="I52" s="1">
        <v>57</v>
      </c>
      <c r="J52" s="1">
        <v>126</v>
      </c>
    </row>
    <row r="53" spans="2:10">
      <c r="B53" s="8" t="s">
        <v>418</v>
      </c>
      <c r="C53" s="16">
        <v>3372</v>
      </c>
      <c r="D53" s="17"/>
      <c r="E53" s="18"/>
      <c r="F53" s="1">
        <v>226</v>
      </c>
      <c r="G53" s="1">
        <f>937+1</f>
        <v>938</v>
      </c>
      <c r="H53" s="53">
        <f>IF(F53="",0,G53/F53*1000)</f>
        <v>4150.4424778761058</v>
      </c>
      <c r="I53" s="1">
        <v>49</v>
      </c>
      <c r="J53" s="1">
        <v>111</v>
      </c>
    </row>
    <row r="54" spans="2:10">
      <c r="B54" s="8" t="s">
        <v>419</v>
      </c>
      <c r="C54" s="16">
        <v>3373</v>
      </c>
      <c r="D54" s="17"/>
      <c r="E54" s="18"/>
      <c r="F54" s="1">
        <v>325</v>
      </c>
      <c r="G54" s="1">
        <v>1385</v>
      </c>
      <c r="H54" s="53">
        <f>IF(F54="",0,G54/F54*1000)</f>
        <v>4261.5384615384619</v>
      </c>
      <c r="I54" s="1">
        <v>72</v>
      </c>
      <c r="J54" s="1">
        <v>188</v>
      </c>
    </row>
    <row r="55" spans="6:10">
      <c r="F55" s="2"/>
      <c r="G55" s="2"/>
      <c r="H55" s="2"/>
      <c r="I55" s="2"/>
      <c r="J55" s="2"/>
    </row>
    <row r="56" spans="1:10" ht="15.75">
      <c r="A56" s="7" t="s">
        <v>152</v>
      </c>
      <c r="F56" s="52">
        <f>SUM(F11:F54)</f>
        <v>12075</v>
      </c>
      <c r="G56" s="52">
        <f>SUM(G11:G54)</f>
        <v>51880</v>
      </c>
      <c r="H56" s="52">
        <f>IF(F56=0,0,G56/F56*1000)</f>
        <v>4296.4803312629392</v>
      </c>
      <c r="I56" s="52">
        <f>SUM(I11:I54)</f>
        <v>4147</v>
      </c>
      <c r="J56" s="52">
        <f>SUM(J11:J54)</f>
        <v>7849</v>
      </c>
    </row>
  </sheetData>
  <sheetProtection sheet="1" objects="1" scenarios="1"/>
  <dataValidations count="2">
    <dataValidation type="list" allowBlank="1" showDropDown="1" showInputMessage="1" showErrorMessage="1" errorTitle="Error!" error="If the school will only be open for part of the year, you must enter either 'c' (closing) or 'o' (opening) in this cell." sqref="D11:D54">
      <formula1>"c,o,C,O"</formula1>
    </dataValidation>
    <dataValidation type="whole" errorStyle="warning" operator="greaterThan" allowBlank="1" showInputMessage="1" showErrorMessage="1" errorTitle="Pupil number" error="Number of pupils should be greater than 0." sqref="F11:G54 I11:J54">
      <formula1>0</formula1>
    </dataValidation>
  </dataValidations>
  <pageMargins left="0.74803149606299213" right="0.74803149606299213" top="0.984251968503937" bottom="0.984251968503937" header="0.51181102362204722" footer="0.51181102362204722"/>
  <pageSetup paperSize="9" scale="79" fitToHeight="10" orientation="landscape"/>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9">
    <pageSetUpPr fitToPage="1"/>
  </sheetPr>
  <dimension ref="A1:J14"/>
  <sheetViews>
    <sheetView zoomScale="75" view="normal" workbookViewId="0">
      <selection pane="topLeft" activeCell="J11" sqref="J11:J12"/>
    </sheetView>
  </sheetViews>
  <sheetFormatPr defaultColWidth="8.88671875" defaultRowHeight="15"/>
  <cols>
    <col min="1" max="1" width="3.33203125" customWidth="1"/>
    <col min="2" max="2" width="32.44140625" customWidth="1"/>
    <col min="3" max="3" width="11.11328125" customWidth="1"/>
    <col min="4" max="9" width="12.7734375" customWidth="1"/>
    <col min="10" max="10" width="13.9921875" bestFit="1" customWidth="1"/>
  </cols>
  <sheetData>
    <row r="1" spans="1:10" ht="15.75">
      <c r="A1" s="7" t="s">
        <v>131</v>
      </c>
      <c r="B1" s="7"/>
      <c r="C1" s="12" t="str">
        <f>Primary!C1</f>
        <v>Year:</v>
      </c>
      <c r="D1" s="47" t="str">
        <f>Lookup!G2</f>
        <v>2023-24</v>
      </c>
      <c r="E1" s="12" t="str">
        <f>Primary!E1</f>
        <v>LEA Name:</v>
      </c>
      <c r="F1" s="4" t="str">
        <f>Primary!F1</f>
        <v>Vale of Glamorgan Council</v>
      </c>
      <c r="G1" s="4"/>
      <c r="H1" s="4"/>
      <c r="I1" s="12" t="str">
        <f>Primary!I1</f>
        <v>LEA Code:</v>
      </c>
      <c r="J1" s="47">
        <f>Primary!J1</f>
        <v>673</v>
      </c>
    </row>
    <row r="2" spans="1:10" ht="15.75">
      <c r="A2" s="7"/>
      <c r="I2" s="12" t="s">
        <v>283</v>
      </c>
      <c r="J2" s="47">
        <f>AuthCode</f>
        <v>538</v>
      </c>
    </row>
    <row r="3" spans="1:1" ht="15.75">
      <c r="A3" s="7"/>
    </row>
    <row r="5" spans="2:10">
      <c r="B5" s="9" t="s">
        <v>132</v>
      </c>
      <c r="C5" s="9" t="s">
        <v>133</v>
      </c>
      <c r="D5" s="10" t="s">
        <v>134</v>
      </c>
      <c r="E5" s="10" t="s">
        <v>135</v>
      </c>
      <c r="F5" s="10" t="s">
        <v>136</v>
      </c>
      <c r="G5" s="9" t="s">
        <v>137</v>
      </c>
      <c r="H5" s="9" t="s">
        <v>138</v>
      </c>
      <c r="I5" s="9" t="s">
        <v>147</v>
      </c>
      <c r="J5" s="9" t="s">
        <v>148</v>
      </c>
    </row>
    <row r="6" spans="1:10" ht="15.75">
      <c r="A6" s="7"/>
      <c r="B6" s="37" t="s">
        <v>169</v>
      </c>
      <c r="C6" s="34" t="s">
        <v>170</v>
      </c>
      <c r="D6" s="24" t="s">
        <v>173</v>
      </c>
      <c r="E6" s="24" t="s">
        <v>177</v>
      </c>
      <c r="F6" s="25" t="s">
        <v>178</v>
      </c>
      <c r="G6" s="26" t="s">
        <v>181</v>
      </c>
      <c r="H6" s="27"/>
      <c r="I6" s="24" t="s">
        <v>185</v>
      </c>
      <c r="J6" s="24" t="s">
        <v>187</v>
      </c>
    </row>
    <row r="7" spans="1:10" ht="15.75">
      <c r="A7" s="7"/>
      <c r="B7" s="38"/>
      <c r="C7" s="35" t="s">
        <v>171</v>
      </c>
      <c r="D7" s="45" t="s">
        <v>174</v>
      </c>
      <c r="E7" s="25" t="s">
        <v>174</v>
      </c>
      <c r="F7" s="25" t="s">
        <v>179</v>
      </c>
      <c r="G7" s="24" t="s">
        <v>182</v>
      </c>
      <c r="H7" s="24" t="s">
        <v>182</v>
      </c>
      <c r="I7" s="25" t="s">
        <v>151</v>
      </c>
      <c r="J7" s="25" t="s">
        <v>188</v>
      </c>
    </row>
    <row r="8" spans="1:10" ht="15.75">
      <c r="A8" s="7"/>
      <c r="B8" s="38"/>
      <c r="C8" s="35" t="s">
        <v>172</v>
      </c>
      <c r="D8" s="45" t="s">
        <v>175</v>
      </c>
      <c r="E8" s="25" t="s">
        <v>175</v>
      </c>
      <c r="F8" s="25" t="s">
        <v>180</v>
      </c>
      <c r="G8" s="25" t="s">
        <v>183</v>
      </c>
      <c r="H8" s="25" t="s">
        <v>184</v>
      </c>
      <c r="I8" s="25" t="s">
        <v>186</v>
      </c>
      <c r="J8" s="25" t="s">
        <v>189</v>
      </c>
    </row>
    <row r="9" spans="1:10" ht="15.75">
      <c r="A9" s="7"/>
      <c r="B9" s="39"/>
      <c r="C9" s="36"/>
      <c r="D9" s="28" t="s">
        <v>176</v>
      </c>
      <c r="E9" s="28"/>
      <c r="F9" s="28"/>
      <c r="G9" s="28" t="s">
        <v>139</v>
      </c>
      <c r="H9" s="28" t="s">
        <v>140</v>
      </c>
      <c r="I9" s="28" t="s">
        <v>139</v>
      </c>
      <c r="J9" s="28" t="s">
        <v>139</v>
      </c>
    </row>
    <row r="10" spans="1:1" ht="23.25" customHeight="1">
      <c r="A10" s="40" t="s">
        <v>251</v>
      </c>
    </row>
    <row r="11" spans="2:10">
      <c r="B11" s="8" t="s">
        <v>420</v>
      </c>
      <c r="C11" s="16">
        <v>5500</v>
      </c>
      <c r="D11" s="17"/>
      <c r="E11" s="18"/>
      <c r="F11" s="1">
        <v>1408</v>
      </c>
      <c r="G11" s="1">
        <v>6970</v>
      </c>
      <c r="H11" s="53">
        <f>IF(F11="",0,G11/F11*1000)</f>
        <v>4950.284090909091</v>
      </c>
      <c r="I11" s="1">
        <v>172</v>
      </c>
      <c r="J11" s="1">
        <v>435</v>
      </c>
    </row>
    <row r="12" spans="2:10">
      <c r="B12" s="8" t="s">
        <v>421</v>
      </c>
      <c r="C12" s="16">
        <v>5501</v>
      </c>
      <c r="D12" s="133" t="s">
        <v>432</v>
      </c>
      <c r="E12" s="18">
        <v>45170</v>
      </c>
      <c r="F12" s="1">
        <f>1508/12*7</f>
        <v>879.66666666666674</v>
      </c>
      <c r="G12" s="1">
        <f>ROUND(7547.686*7/12,0)</f>
        <v>4403</v>
      </c>
      <c r="H12" s="53">
        <f>IF(F12="",0,G12/F12*1000)</f>
        <v>5005.3050397877978</v>
      </c>
      <c r="I12" s="1">
        <f>313/12*7</f>
        <v>182.58333333333331</v>
      </c>
      <c r="J12" s="1">
        <f>ROUND(272/12*7,0)</f>
        <v>159</v>
      </c>
    </row>
    <row r="13" spans="6:10">
      <c r="F13" s="2"/>
      <c r="G13" s="2"/>
      <c r="H13" s="2"/>
      <c r="I13" s="2"/>
      <c r="J13" s="2"/>
    </row>
    <row r="14" spans="1:10" ht="15.75">
      <c r="A14" s="7" t="s">
        <v>252</v>
      </c>
      <c r="F14" s="52">
        <f>SUM(F11:F12)</f>
        <v>2287.666666666667</v>
      </c>
      <c r="G14" s="52">
        <f>SUM(G11:G12)</f>
        <v>11373</v>
      </c>
      <c r="H14" s="52">
        <f>IF(F14=0,0,G14/F14*1000)</f>
        <v>4971.4410607606</v>
      </c>
      <c r="I14" s="52">
        <f>SUM(I11:I12)</f>
        <v>354.58333333333331</v>
      </c>
      <c r="J14" s="52">
        <f>SUM(J11:J12)</f>
        <v>594</v>
      </c>
    </row>
  </sheetData>
  <sheetProtection sheet="1" objects="1" scenarios="1"/>
  <dataValidations count="2">
    <dataValidation type="list" allowBlank="1" showDropDown="1" showInputMessage="1" showErrorMessage="1" errorTitle="Error!" error="If the school will only be open for part of the year, you must enter either 'c' (closing) or 'o' (opening) in this cell." sqref="D11:D12">
      <formula1>"c,o,C,O"</formula1>
    </dataValidation>
    <dataValidation type="whole" errorStyle="warning" operator="greaterThan" allowBlank="1" showInputMessage="1" showErrorMessage="1" errorTitle="Pupil number" error="Number of pupils should be greater than 0." sqref="F11:G12 I11:J12">
      <formula1>0</formula1>
    </dataValidation>
  </dataValidations>
  <pageMargins left="0.75" right="0.75" top="1" bottom="1" header="0.5" footer="0.5"/>
  <pageSetup paperSize="9" scale="79" orientation="landscape"/>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4">
    <pageSetUpPr fitToPage="1"/>
  </sheetPr>
  <dimension ref="A1:J19"/>
  <sheetViews>
    <sheetView zoomScale="75" view="normal" workbookViewId="0">
      <selection pane="topLeft" activeCell="N31" sqref="N31"/>
    </sheetView>
  </sheetViews>
  <sheetFormatPr defaultColWidth="8.88671875" defaultRowHeight="15"/>
  <cols>
    <col min="1" max="1" width="3.33203125" customWidth="1"/>
    <col min="2" max="2" width="32.44140625" customWidth="1"/>
    <col min="3" max="3" width="11.11328125" customWidth="1"/>
    <col min="4" max="9" width="12.7734375" customWidth="1"/>
    <col min="10" max="10" width="13.9921875" bestFit="1" customWidth="1"/>
  </cols>
  <sheetData>
    <row r="1" spans="1:10" ht="15.75">
      <c r="A1" s="7" t="s">
        <v>131</v>
      </c>
      <c r="B1" s="7"/>
      <c r="C1" s="12" t="str">
        <f>Primary!C1</f>
        <v>Year:</v>
      </c>
      <c r="D1" s="47" t="str">
        <f>Lookup!G2</f>
        <v>2023-24</v>
      </c>
      <c r="E1" s="12" t="str">
        <f>Primary!E1</f>
        <v>LEA Name:</v>
      </c>
      <c r="F1" s="4" t="str">
        <f>Primary!F1</f>
        <v>Vale of Glamorgan Council</v>
      </c>
      <c r="G1" s="4"/>
      <c r="H1" s="4"/>
      <c r="I1" s="12" t="str">
        <f>Primary!I1</f>
        <v>LEA Code:</v>
      </c>
      <c r="J1" s="47">
        <f>Primary!J1</f>
        <v>673</v>
      </c>
    </row>
    <row r="2" spans="1:10" ht="15.75">
      <c r="A2" s="7"/>
      <c r="I2" s="12" t="s">
        <v>283</v>
      </c>
      <c r="J2" s="47">
        <f>AuthCode</f>
        <v>538</v>
      </c>
    </row>
    <row r="3" spans="1:1" ht="15.75">
      <c r="A3" s="7"/>
    </row>
    <row r="5" spans="2:10">
      <c r="B5" s="9" t="s">
        <v>132</v>
      </c>
      <c r="C5" s="9" t="s">
        <v>133</v>
      </c>
      <c r="D5" s="10" t="s">
        <v>134</v>
      </c>
      <c r="E5" s="10" t="s">
        <v>135</v>
      </c>
      <c r="F5" s="10" t="s">
        <v>136</v>
      </c>
      <c r="G5" s="9" t="s">
        <v>137</v>
      </c>
      <c r="H5" s="9" t="s">
        <v>138</v>
      </c>
      <c r="I5" s="9" t="s">
        <v>147</v>
      </c>
      <c r="J5" s="9" t="s">
        <v>148</v>
      </c>
    </row>
    <row r="6" spans="1:10" ht="15.75">
      <c r="A6" s="7"/>
      <c r="B6" s="37" t="s">
        <v>169</v>
      </c>
      <c r="C6" s="34" t="s">
        <v>170</v>
      </c>
      <c r="D6" s="24" t="s">
        <v>173</v>
      </c>
      <c r="E6" s="24" t="s">
        <v>177</v>
      </c>
      <c r="F6" s="25" t="s">
        <v>178</v>
      </c>
      <c r="G6" s="26" t="s">
        <v>181</v>
      </c>
      <c r="H6" s="27"/>
      <c r="I6" s="24" t="s">
        <v>185</v>
      </c>
      <c r="J6" s="24" t="s">
        <v>187</v>
      </c>
    </row>
    <row r="7" spans="1:10" ht="15.75">
      <c r="A7" s="7"/>
      <c r="B7" s="38"/>
      <c r="C7" s="35" t="s">
        <v>171</v>
      </c>
      <c r="D7" s="45" t="s">
        <v>174</v>
      </c>
      <c r="E7" s="25" t="s">
        <v>174</v>
      </c>
      <c r="F7" s="25" t="s">
        <v>179</v>
      </c>
      <c r="G7" s="24" t="s">
        <v>182</v>
      </c>
      <c r="H7" s="24" t="s">
        <v>182</v>
      </c>
      <c r="I7" s="25" t="s">
        <v>151</v>
      </c>
      <c r="J7" s="25" t="s">
        <v>188</v>
      </c>
    </row>
    <row r="8" spans="1:10" ht="15.75">
      <c r="A8" s="7"/>
      <c r="B8" s="38"/>
      <c r="C8" s="35" t="s">
        <v>172</v>
      </c>
      <c r="D8" s="45" t="s">
        <v>175</v>
      </c>
      <c r="E8" s="25" t="s">
        <v>175</v>
      </c>
      <c r="F8" s="25" t="s">
        <v>180</v>
      </c>
      <c r="G8" s="25" t="s">
        <v>183</v>
      </c>
      <c r="H8" s="25" t="s">
        <v>184</v>
      </c>
      <c r="I8" s="25" t="s">
        <v>186</v>
      </c>
      <c r="J8" s="25" t="s">
        <v>189</v>
      </c>
    </row>
    <row r="9" spans="1:10" ht="15.75">
      <c r="A9" s="7"/>
      <c r="B9" s="39"/>
      <c r="C9" s="36"/>
      <c r="D9" s="28" t="s">
        <v>176</v>
      </c>
      <c r="E9" s="28"/>
      <c r="F9" s="28"/>
      <c r="G9" s="28" t="s">
        <v>139</v>
      </c>
      <c r="H9" s="28" t="s">
        <v>140</v>
      </c>
      <c r="I9" s="28" t="s">
        <v>139</v>
      </c>
      <c r="J9" s="28" t="s">
        <v>139</v>
      </c>
    </row>
    <row r="10" spans="1:1" ht="23.25" customHeight="1">
      <c r="A10" s="40" t="s">
        <v>142</v>
      </c>
    </row>
    <row r="11" spans="2:10">
      <c r="B11" s="8" t="s">
        <v>422</v>
      </c>
      <c r="C11" s="16">
        <v>4060</v>
      </c>
      <c r="D11" s="17"/>
      <c r="E11" s="18"/>
      <c r="F11" s="1">
        <v>1035</v>
      </c>
      <c r="G11" s="1">
        <v>5534</v>
      </c>
      <c r="H11" s="53">
        <f>IF(F11="",0,G11/F11*1000)</f>
        <v>5346.8599033816427</v>
      </c>
      <c r="I11" s="1">
        <v>365</v>
      </c>
      <c r="J11" s="1">
        <v>308</v>
      </c>
    </row>
    <row r="12" spans="2:10">
      <c r="B12" s="8" t="s">
        <v>423</v>
      </c>
      <c r="C12" s="16">
        <v>4065</v>
      </c>
      <c r="D12" s="133" t="s">
        <v>430</v>
      </c>
      <c r="E12" s="134" t="s">
        <v>431</v>
      </c>
      <c r="F12" s="1">
        <f>1508/12*5</f>
        <v>628.33333333333337</v>
      </c>
      <c r="G12" s="1">
        <f>ROUND(7547.686*5/12,0)+1</f>
        <v>3146</v>
      </c>
      <c r="H12" s="53">
        <f>IF(F12="",0,G12/F12*1000)</f>
        <v>5006.8965517241377</v>
      </c>
      <c r="I12" s="1">
        <f>172/12*5</f>
        <v>71.666666666666671</v>
      </c>
      <c r="J12" s="1">
        <f>272/12*5</f>
        <v>113.33333333333334</v>
      </c>
    </row>
    <row r="13" spans="2:10">
      <c r="B13" s="8" t="s">
        <v>424</v>
      </c>
      <c r="C13" s="16">
        <v>4067</v>
      </c>
      <c r="D13" s="17"/>
      <c r="E13" s="18"/>
      <c r="F13" s="1">
        <v>1193</v>
      </c>
      <c r="G13" s="1">
        <v>6585</v>
      </c>
      <c r="H13" s="53">
        <f>IF(F13="",0,G13/F13*1000)</f>
        <v>5519.6982397317688</v>
      </c>
      <c r="I13" s="1">
        <v>535</v>
      </c>
      <c r="J13" s="1">
        <v>392</v>
      </c>
    </row>
    <row r="14" spans="2:10">
      <c r="B14" s="8" t="s">
        <v>425</v>
      </c>
      <c r="C14" s="16">
        <v>4068</v>
      </c>
      <c r="D14" s="17"/>
      <c r="E14" s="18"/>
      <c r="F14" s="1">
        <v>1076</v>
      </c>
      <c r="G14" s="1">
        <v>6209</v>
      </c>
      <c r="H14" s="53">
        <f>IF(F14="",0,G14/F14*1000)</f>
        <v>5770.4460966542756</v>
      </c>
      <c r="I14" s="1">
        <v>940</v>
      </c>
      <c r="J14" s="1">
        <v>380</v>
      </c>
    </row>
    <row r="15" spans="2:10">
      <c r="B15" s="8" t="s">
        <v>426</v>
      </c>
      <c r="C15" s="16">
        <v>4069</v>
      </c>
      <c r="D15" s="17"/>
      <c r="E15" s="18"/>
      <c r="F15" s="1">
        <v>1117</v>
      </c>
      <c r="G15" s="1">
        <v>6361</v>
      </c>
      <c r="H15" s="53">
        <f>IF(F15="",0,G15/F15*1000)</f>
        <v>5694.71799462847</v>
      </c>
      <c r="I15" s="1">
        <v>540</v>
      </c>
      <c r="J15" s="1">
        <v>532</v>
      </c>
    </row>
    <row r="16" spans="2:10">
      <c r="B16" s="8" t="s">
        <v>427</v>
      </c>
      <c r="C16" s="16">
        <v>4612</v>
      </c>
      <c r="D16" s="17"/>
      <c r="E16" s="18"/>
      <c r="F16" s="1">
        <v>837</v>
      </c>
      <c r="G16" s="1">
        <v>4125</v>
      </c>
      <c r="H16" s="53">
        <f>IF(F16="",0,G16/F16*1000)</f>
        <v>4928.31541218638</v>
      </c>
      <c r="I16" s="1">
        <v>156</v>
      </c>
      <c r="J16" s="1">
        <v>282</v>
      </c>
    </row>
    <row r="17" spans="2:10">
      <c r="B17" s="8" t="s">
        <v>428</v>
      </c>
      <c r="C17" s="16">
        <v>5400</v>
      </c>
      <c r="D17" s="17"/>
      <c r="E17" s="18"/>
      <c r="F17" s="1">
        <v>1961</v>
      </c>
      <c r="G17" s="1">
        <v>9557</v>
      </c>
      <c r="H17" s="53">
        <f>IF(F17="",0,G17/F17*1000)</f>
        <v>4873.53391126976</v>
      </c>
      <c r="I17" s="1">
        <v>337</v>
      </c>
      <c r="J17" s="1">
        <v>347</v>
      </c>
    </row>
    <row r="18" spans="6:10">
      <c r="F18" s="2"/>
      <c r="G18" s="2"/>
      <c r="H18" s="2"/>
      <c r="I18" s="2"/>
      <c r="J18" s="2"/>
    </row>
    <row r="19" spans="1:10" ht="15.75">
      <c r="A19" s="7" t="s">
        <v>153</v>
      </c>
      <c r="F19" s="52">
        <f>SUM(F11:F17)</f>
        <v>7847.3333333333339</v>
      </c>
      <c r="G19" s="52">
        <f>SUM(G11:G17)</f>
        <v>41517</v>
      </c>
      <c r="H19" s="52">
        <f>IF(F19=0,0,G19/F19*1000)</f>
        <v>5290.5870359357741</v>
      </c>
      <c r="I19" s="52">
        <f>SUM(I11:I17)</f>
        <v>2944.666666666667</v>
      </c>
      <c r="J19" s="52">
        <f>SUM(J11:J17)</f>
        <v>2354.3333333333335</v>
      </c>
    </row>
  </sheetData>
  <sheetProtection sheet="1" objects="1" scenarios="1"/>
  <dataValidations count="3">
    <dataValidation type="list" allowBlank="1" showDropDown="1" showInputMessage="1" showErrorMessage="1" errorTitle="Error !" error="If the school will only be open for part of the year, you must enter either 'c' (closing) or 'o' (opening) in this cell." sqref="D12:D17">
      <formula1>"c,o,C,O"</formula1>
    </dataValidation>
    <dataValidation type="whole" errorStyle="warning" operator="greaterThan" allowBlank="1" showInputMessage="1" showErrorMessage="1" errorTitle="Pupil number" error="Number of pupils should be greater than 0." sqref="F11:G17 I11:J17">
      <formula1>0</formula1>
    </dataValidation>
    <dataValidation type="list" allowBlank="1" showDropDown="1" showInputMessage="1" showErrorMessage="1" errorTitle="Error!" error="If the school will only be open for part of the year, you must enter either 'c' (closing) or 'o' (opening) in this cell." sqref="D11">
      <formula1>"c,o,C,O"</formula1>
    </dataValidation>
  </dataValidations>
  <pageMargins left="0.75" right="0.75" top="1" bottom="1" header="0.5" footer="0.5"/>
  <pageSetup paperSize="9" scale="79" orientation="landscape"/>
  <headerFooter scaleWithDoc="1" alignWithMargins="0" differentFirst="0" differentOddEven="0"/>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5">
    <pageSetUpPr fitToPage="1"/>
  </sheetPr>
  <dimension ref="A1:J30"/>
  <sheetViews>
    <sheetView zoomScale="75" view="normal" workbookViewId="0">
      <selection pane="topLeft" activeCell="D25" sqref="D25"/>
    </sheetView>
  </sheetViews>
  <sheetFormatPr defaultColWidth="8.88671875" defaultRowHeight="15"/>
  <cols>
    <col min="1" max="1" width="3.33203125" customWidth="1"/>
    <col min="2" max="2" width="32.44140625" customWidth="1"/>
    <col min="3" max="3" width="11.11328125" customWidth="1"/>
    <col min="4" max="9" width="12.7734375" customWidth="1"/>
    <col min="10" max="10" width="13.9921875" bestFit="1" customWidth="1"/>
  </cols>
  <sheetData>
    <row r="1" spans="1:10" ht="15.75">
      <c r="A1" s="7" t="s">
        <v>131</v>
      </c>
      <c r="B1" s="7"/>
      <c r="C1" s="12" t="str">
        <f>Primary!C1</f>
        <v>Year:</v>
      </c>
      <c r="D1" s="47" t="str">
        <f>Lookup!G2</f>
        <v>2023-24</v>
      </c>
      <c r="E1" s="12" t="str">
        <f>Primary!E1</f>
        <v>LEA Name:</v>
      </c>
      <c r="F1" s="4" t="str">
        <f>Primary!F1</f>
        <v>Vale of Glamorgan Council</v>
      </c>
      <c r="G1" s="4"/>
      <c r="H1" s="4"/>
      <c r="I1" s="12" t="str">
        <f>Primary!I1</f>
        <v>LEA Code:</v>
      </c>
      <c r="J1" s="47">
        <f>Primary!J1</f>
        <v>673</v>
      </c>
    </row>
    <row r="2" spans="1:10" ht="15.75">
      <c r="A2" s="7"/>
      <c r="I2" s="12" t="s">
        <v>283</v>
      </c>
      <c r="J2" s="47">
        <f>AuthCode</f>
        <v>538</v>
      </c>
    </row>
    <row r="3" spans="1:1" ht="15.75">
      <c r="A3" s="7"/>
    </row>
    <row r="5" spans="2:10">
      <c r="B5" s="9" t="s">
        <v>132</v>
      </c>
      <c r="C5" s="9" t="s">
        <v>133</v>
      </c>
      <c r="D5" s="10" t="s">
        <v>134</v>
      </c>
      <c r="E5" s="10" t="s">
        <v>135</v>
      </c>
      <c r="F5" s="10" t="s">
        <v>136</v>
      </c>
      <c r="G5" s="9" t="s">
        <v>137</v>
      </c>
      <c r="H5" s="9" t="s">
        <v>138</v>
      </c>
      <c r="I5" s="9" t="s">
        <v>147</v>
      </c>
      <c r="J5" s="9" t="s">
        <v>148</v>
      </c>
    </row>
    <row r="6" spans="1:10" ht="15.75">
      <c r="A6" s="7"/>
      <c r="B6" s="37" t="s">
        <v>169</v>
      </c>
      <c r="C6" s="34" t="s">
        <v>170</v>
      </c>
      <c r="D6" s="24" t="s">
        <v>173</v>
      </c>
      <c r="E6" s="24" t="s">
        <v>177</v>
      </c>
      <c r="F6" s="25" t="s">
        <v>178</v>
      </c>
      <c r="G6" s="26" t="s">
        <v>181</v>
      </c>
      <c r="H6" s="27"/>
      <c r="I6" s="24" t="s">
        <v>185</v>
      </c>
      <c r="J6" s="24" t="s">
        <v>187</v>
      </c>
    </row>
    <row r="7" spans="1:10" ht="15.75">
      <c r="A7" s="7"/>
      <c r="B7" s="38"/>
      <c r="C7" s="35" t="s">
        <v>171</v>
      </c>
      <c r="D7" s="45" t="s">
        <v>174</v>
      </c>
      <c r="E7" s="25" t="s">
        <v>174</v>
      </c>
      <c r="F7" s="25" t="s">
        <v>179</v>
      </c>
      <c r="G7" s="24" t="s">
        <v>182</v>
      </c>
      <c r="H7" s="24" t="s">
        <v>182</v>
      </c>
      <c r="I7" s="25" t="s">
        <v>151</v>
      </c>
      <c r="J7" s="25" t="s">
        <v>188</v>
      </c>
    </row>
    <row r="8" spans="1:10" ht="15.75">
      <c r="A8" s="7"/>
      <c r="B8" s="38"/>
      <c r="C8" s="35" t="s">
        <v>172</v>
      </c>
      <c r="D8" s="45" t="s">
        <v>175</v>
      </c>
      <c r="E8" s="25" t="s">
        <v>175</v>
      </c>
      <c r="F8" s="25" t="s">
        <v>215</v>
      </c>
      <c r="G8" s="25" t="s">
        <v>183</v>
      </c>
      <c r="H8" s="25" t="s">
        <v>184</v>
      </c>
      <c r="I8" s="25" t="s">
        <v>186</v>
      </c>
      <c r="J8" s="25" t="s">
        <v>189</v>
      </c>
    </row>
    <row r="9" spans="1:10" ht="15.75">
      <c r="A9" s="7"/>
      <c r="B9" s="39"/>
      <c r="C9" s="36"/>
      <c r="D9" s="28" t="s">
        <v>176</v>
      </c>
      <c r="E9" s="28"/>
      <c r="F9" s="28"/>
      <c r="G9" s="28" t="s">
        <v>139</v>
      </c>
      <c r="H9" s="28" t="s">
        <v>140</v>
      </c>
      <c r="I9" s="28" t="s">
        <v>139</v>
      </c>
      <c r="J9" s="28" t="s">
        <v>139</v>
      </c>
    </row>
    <row r="10" spans="1:1" ht="23.25" customHeight="1">
      <c r="A10" s="40" t="s">
        <v>143</v>
      </c>
    </row>
    <row r="11" spans="2:10">
      <c r="B11" s="8" t="s">
        <v>429</v>
      </c>
      <c r="C11" s="16">
        <v>7024</v>
      </c>
      <c r="D11" s="17"/>
      <c r="E11" s="18"/>
      <c r="F11" s="1">
        <v>532</v>
      </c>
      <c r="G11" s="1">
        <v>15850</v>
      </c>
      <c r="H11" s="53">
        <f>IF(F11="",0,G11/F11*1000)</f>
        <v>29793.233082706767</v>
      </c>
      <c r="I11" s="1"/>
      <c r="J11" s="1">
        <v>234</v>
      </c>
    </row>
    <row r="12" spans="6:7">
      <c r="F12" s="2"/>
      <c r="G12" s="2"/>
    </row>
    <row r="13" spans="1:10" ht="15.75">
      <c r="A13" s="7" t="s">
        <v>154</v>
      </c>
      <c r="F13" s="52">
        <f>SUM(F11:F11)</f>
        <v>532</v>
      </c>
      <c r="G13" s="52">
        <f>SUM(G11:G11)</f>
        <v>15850</v>
      </c>
      <c r="H13" s="52">
        <f>IF(F13=0,0,G13/F13*1000)</f>
        <v>29793.233082706767</v>
      </c>
      <c r="I13" s="52">
        <f>SUM(I11:I11)</f>
        <v>0</v>
      </c>
      <c r="J13" s="52">
        <f>SUM(J11:J11)</f>
        <v>234</v>
      </c>
    </row>
    <row r="15" spans="1:1" ht="15.75">
      <c r="A15" s="3"/>
    </row>
    <row r="16" spans="1:10" ht="15.75">
      <c r="A16" s="7" t="s">
        <v>155</v>
      </c>
      <c r="F16" s="52">
        <f>Nursery!F18+Primary!F56+Middle!F14+Secondary!F19+Special!F13</f>
        <v>22742</v>
      </c>
      <c r="G16" s="52">
        <f>Nursery!G18+Primary!G56+Middle!G14+Secondary!G19+Special!G13</f>
        <v>120620</v>
      </c>
      <c r="H16" s="52">
        <f>IF(F16=0,0,G16/F16*1000)</f>
        <v>5303.8431096649374</v>
      </c>
      <c r="I16" s="52">
        <f>Nursery!I18+Primary!I56+Middle!I14+Secondary!I19+Special!I13</f>
        <v>7446.25</v>
      </c>
      <c r="J16" s="52">
        <f>Nursery!J18+Primary!J56+Middle!J14+Secondary!J19+Special!J13</f>
        <v>11031.333333333334</v>
      </c>
    </row>
    <row r="21" spans="1:1" ht="15.75">
      <c r="A21" s="44" t="s">
        <v>82</v>
      </c>
    </row>
    <row r="23" spans="1:9" ht="15.75">
      <c r="A23" s="43" t="s">
        <v>78</v>
      </c>
      <c r="B23" s="13"/>
      <c r="C23" s="4" t="s">
        <v>213</v>
      </c>
      <c r="D23" s="20">
        <v>0</v>
      </c>
      <c r="E23" s="21"/>
      <c r="F23" s="22" t="s">
        <v>80</v>
      </c>
      <c r="G23" s="23"/>
      <c r="H23" s="4" t="s">
        <v>213</v>
      </c>
      <c r="I23" s="20"/>
    </row>
    <row r="24" spans="1:9" ht="15.75">
      <c r="A24" s="11"/>
      <c r="B24" s="15"/>
      <c r="C24" s="4" t="s">
        <v>156</v>
      </c>
      <c r="D24" s="20">
        <v>1050</v>
      </c>
      <c r="E24" s="21"/>
      <c r="F24" s="22" t="s">
        <v>81</v>
      </c>
      <c r="G24" s="23"/>
      <c r="H24" s="11" t="s">
        <v>156</v>
      </c>
      <c r="I24" s="20"/>
    </row>
    <row r="25" spans="1:9" ht="15.75">
      <c r="A25" s="11"/>
      <c r="B25" s="15"/>
      <c r="C25" s="4" t="s">
        <v>250</v>
      </c>
      <c r="D25" s="20">
        <v>197</v>
      </c>
      <c r="E25" s="21"/>
      <c r="F25" s="23"/>
      <c r="G25" s="23"/>
      <c r="H25" s="4" t="s">
        <v>250</v>
      </c>
      <c r="I25" s="20"/>
    </row>
    <row r="26" spans="1:9" ht="15.75" customHeight="1">
      <c r="A26" s="11"/>
      <c r="B26" s="15"/>
      <c r="C26" s="4" t="s">
        <v>157</v>
      </c>
      <c r="D26" s="20">
        <v>880</v>
      </c>
      <c r="E26" s="21"/>
      <c r="F26" s="21"/>
      <c r="G26" s="21"/>
      <c r="H26" s="11" t="s">
        <v>157</v>
      </c>
      <c r="I26" s="20"/>
    </row>
    <row r="27" spans="1:9" ht="15.75">
      <c r="A27" s="14"/>
      <c r="B27" s="14"/>
      <c r="C27" s="4" t="s">
        <v>158</v>
      </c>
      <c r="D27" s="20">
        <v>173</v>
      </c>
      <c r="E27" s="19"/>
      <c r="F27" s="19"/>
      <c r="G27" s="19"/>
      <c r="H27" s="11" t="s">
        <v>158</v>
      </c>
      <c r="I27" s="20"/>
    </row>
    <row r="28" spans="1:9" ht="15.75">
      <c r="A28" s="13"/>
      <c r="B28" s="14"/>
      <c r="C28" s="13" t="s">
        <v>159</v>
      </c>
      <c r="D28" s="52">
        <f>SUM(D23:D27)</f>
        <v>2300</v>
      </c>
      <c r="E28" s="22"/>
      <c r="F28" s="22"/>
      <c r="G28" s="22"/>
      <c r="H28" s="13" t="s">
        <v>159</v>
      </c>
      <c r="I28" s="52">
        <f>SUM(I23:I27)</f>
        <v>0</v>
      </c>
    </row>
    <row r="29" spans="1:9">
      <c r="A29" s="11"/>
      <c r="B29" s="11"/>
      <c r="C29" s="11"/>
      <c r="D29" s="19"/>
      <c r="E29" s="19"/>
      <c r="F29" s="19"/>
      <c r="G29" s="19"/>
      <c r="H29" s="19"/>
      <c r="I29" s="19"/>
    </row>
    <row r="30" spans="1:9" ht="15.75">
      <c r="A30" s="13" t="s">
        <v>79</v>
      </c>
      <c r="B30" s="14"/>
      <c r="C30" s="14"/>
      <c r="D30" s="52">
        <f>G16+D28</f>
        <v>122920</v>
      </c>
      <c r="E30" s="22"/>
      <c r="F30" s="22"/>
      <c r="G30" s="22"/>
      <c r="H30" s="22"/>
      <c r="I30" s="22"/>
    </row>
  </sheetData>
  <sheetProtection sheet="1" objects="1" scenarios="1"/>
  <dataValidations count="2">
    <dataValidation type="list" allowBlank="1" showDropDown="1" showInputMessage="1" showErrorMessage="1" errorTitle="Error!" error="If the school will only be open for part of the year, you must enter either 'c' (closing) or 'o' (opening) in this cell." sqref="D11">
      <formula1>"c,o,C,O"</formula1>
    </dataValidation>
    <dataValidation type="whole" errorStyle="warning" operator="greaterThan" allowBlank="1" showInputMessage="1" showErrorMessage="1" errorTitle="Pupil number" error="Number of pupils should be greater than 0." sqref="F11:G11 I11:J11">
      <formula1>0</formula1>
    </dataValidation>
  </dataValidations>
  <pageMargins left="0.75" right="0.75" top="1" bottom="1" header="0.5" footer="0.5"/>
  <pageSetup paperSize="9" scale="79" orientation="landscape"/>
  <headerFooter scaleWithDoc="1" alignWithMargins="0" differentFirst="0" differentOddEven="0"/>
  <extLst/>
</worksheet>
</file>

<file path=xl/worksheets/sheet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0"/>
  <dimension ref="A1:L52"/>
  <sheetViews>
    <sheetView topLeftCell="A32" view="normal" workbookViewId="0">
      <selection pane="topLeft" activeCell="A1" sqref="A1"/>
    </sheetView>
  </sheetViews>
  <sheetFormatPr defaultColWidth="8.88671875" defaultRowHeight="15"/>
  <cols>
    <col min="1" max="1" width="8.8828125" style="121" customWidth="1"/>
    <col min="2" max="2" width="11.7734375" style="121" customWidth="1"/>
    <col min="3" max="16384" width="8.8828125" style="121" customWidth="1"/>
  </cols>
  <sheetData>
    <row r="1" spans="1:12" s="4" customFormat="1" customHeight="1">
      <c r="A1" s="101"/>
      <c r="B1" s="101"/>
      <c r="C1" s="101"/>
      <c r="D1" s="101"/>
      <c r="E1" s="101"/>
      <c r="F1" s="101"/>
      <c r="G1" s="101"/>
      <c r="H1" s="101"/>
      <c r="I1" s="101"/>
      <c r="J1" s="101"/>
      <c r="K1" s="101"/>
      <c r="L1" s="101"/>
    </row>
    <row r="2" spans="1:12" s="4" customFormat="1" ht="15.75">
      <c r="A2" s="101"/>
      <c r="B2" s="122" t="s">
        <v>115</v>
      </c>
      <c r="C2" s="122"/>
      <c r="D2" s="122"/>
      <c r="E2" s="122"/>
      <c r="F2" s="122"/>
      <c r="G2" s="122"/>
      <c r="H2" s="122"/>
      <c r="I2" s="122"/>
      <c r="J2" s="122"/>
      <c r="K2" s="122"/>
      <c r="L2" s="122"/>
    </row>
    <row r="3" spans="1:12" s="4" customFormat="1" ht="42" customHeight="1">
      <c r="A3" s="101"/>
      <c r="B3" s="147" t="str">
        <f>"This document contains guidance for completing part 1 of the section 52 budget statement for "&amp;Lookup!G2&amp;", in particular in respect of the amounts to be entered in each of the columns of the return (including the treatment of the threshold"&amp;" payments for teachers' employed by"&amp;" the schools).  The Education (Budget Statements)(Wales) Regulations 2002 that were issued to LEAs still apply to the Section 52 Budget Statements for "&amp;Lookup!G2&amp;"."</f>
        <v>This document contains guidance for completing part 1 of the section 52 budget statement for 2023-24, in particular in respect of the amounts to be entered in each of the columns of the return (including the treatment of the threshold payments for teachers' employed by the schools).  The Education (Budget Statements)(Wales) Regulations 2002 that were issued to LEAs still apply to the Section 52 Budget Statements for 2023-24.</v>
      </c>
      <c r="C3" s="147"/>
      <c r="D3" s="147"/>
      <c r="E3" s="147"/>
      <c r="F3" s="147"/>
      <c r="G3" s="147"/>
      <c r="H3" s="147"/>
      <c r="I3" s="147"/>
      <c r="J3" s="147"/>
      <c r="K3" s="147"/>
      <c r="L3" s="147"/>
    </row>
    <row r="4" spans="1:12" s="4" customFormat="1" customHeight="1">
      <c r="A4" s="101"/>
      <c r="B4" s="147"/>
      <c r="C4" s="147"/>
      <c r="D4" s="147"/>
      <c r="E4" s="147"/>
      <c r="F4" s="147"/>
      <c r="G4" s="147"/>
      <c r="H4" s="147"/>
      <c r="I4" s="147"/>
      <c r="J4" s="147"/>
      <c r="K4" s="147"/>
      <c r="L4" s="147"/>
    </row>
    <row r="5" spans="1:12" s="4" customFormat="1" ht="24.75" customHeight="1">
      <c r="A5" s="101"/>
      <c r="B5" s="147" t="s">
        <v>308</v>
      </c>
      <c r="C5" s="147"/>
      <c r="D5" s="147"/>
      <c r="E5" s="147"/>
      <c r="F5" s="147"/>
      <c r="G5" s="147"/>
      <c r="H5" s="147"/>
      <c r="I5" s="147"/>
      <c r="J5" s="147"/>
      <c r="K5" s="147"/>
      <c r="L5" s="147"/>
    </row>
    <row r="6" spans="1:12" s="4" customFormat="1" customHeight="1">
      <c r="A6" s="101"/>
      <c r="B6" s="147"/>
      <c r="C6" s="147"/>
      <c r="D6" s="147"/>
      <c r="E6" s="147"/>
      <c r="F6" s="147"/>
      <c r="G6" s="147"/>
      <c r="H6" s="147"/>
      <c r="I6" s="147"/>
      <c r="J6" s="147"/>
      <c r="K6" s="147"/>
      <c r="L6" s="147"/>
    </row>
    <row r="7" spans="1:12" s="4" customFormat="1" ht="24.75" customHeight="1">
      <c r="A7" s="101"/>
      <c r="B7" s="147" t="str">
        <f>"The section 52 budget statement must reconcile back to line 1 on the revenue account (RA) budget return for "&amp;Lookup!G2&amp;".  For this to reconcile it is important to note that the RA return has to be completed on a non-FRS17 basis.  Thus, the section 52 part 1 will also need to be completed on the same basis."</f>
        <v>The section 52 budget statement must reconcile back to line 1 on the revenue account (RA) budget return for 2023-24.  For this to reconcile it is important to note that the RA return has to be completed on a non-FRS17 basis.  Thus, the section 52 part 1 will also need to be completed on the same basis.</v>
      </c>
      <c r="C7" s="147"/>
      <c r="D7" s="147"/>
      <c r="E7" s="147"/>
      <c r="F7" s="147"/>
      <c r="G7" s="147"/>
      <c r="H7" s="147"/>
      <c r="I7" s="147"/>
      <c r="J7" s="147"/>
      <c r="K7" s="147"/>
      <c r="L7" s="147"/>
    </row>
    <row r="8" spans="1:12" s="4" customFormat="1" ht="20.1" customHeight="1">
      <c r="A8" s="101"/>
      <c r="B8" s="147"/>
      <c r="C8" s="147"/>
      <c r="D8" s="147"/>
      <c r="E8" s="147"/>
      <c r="F8" s="147"/>
      <c r="G8" s="147"/>
      <c r="H8" s="147"/>
      <c r="I8" s="147"/>
      <c r="J8" s="147"/>
      <c r="K8" s="147"/>
      <c r="L8" s="147"/>
    </row>
    <row r="9" spans="1:12" s="4" customFormat="1" ht="16.5" customHeight="1">
      <c r="A9" s="101"/>
      <c r="B9" s="122" t="s">
        <v>116</v>
      </c>
      <c r="C9" s="122"/>
      <c r="D9" s="122"/>
      <c r="E9" s="122"/>
      <c r="F9" s="122"/>
      <c r="G9" s="122"/>
      <c r="H9" s="122"/>
      <c r="I9" s="122"/>
      <c r="J9" s="122"/>
      <c r="K9" s="122"/>
      <c r="L9" s="122"/>
    </row>
    <row r="10" spans="1:12" s="4" customFormat="1" ht="42" customHeight="1">
      <c r="A10" s="101"/>
      <c r="B10" s="147" t="s">
        <v>356</v>
      </c>
      <c r="C10" s="147"/>
      <c r="D10" s="147"/>
      <c r="E10" s="147"/>
      <c r="F10" s="147"/>
      <c r="G10" s="147"/>
      <c r="H10" s="147"/>
      <c r="I10" s="147"/>
      <c r="J10" s="147"/>
      <c r="K10" s="147"/>
      <c r="L10" s="147"/>
    </row>
    <row r="11" spans="1:12" s="4" customFormat="1" customHeight="1">
      <c r="A11" s="101"/>
      <c r="B11" s="147"/>
      <c r="C11" s="147"/>
      <c r="D11" s="147"/>
      <c r="E11" s="147"/>
      <c r="F11" s="147"/>
      <c r="G11" s="147"/>
      <c r="H11" s="147"/>
      <c r="I11" s="147"/>
      <c r="J11" s="147"/>
      <c r="K11" s="147"/>
      <c r="L11" s="147"/>
    </row>
    <row r="12" spans="1:12" s="4" customFormat="1" ht="12.75" customHeight="1">
      <c r="A12" s="101"/>
      <c r="B12" s="147" t="s">
        <v>332</v>
      </c>
      <c r="C12" s="147"/>
      <c r="D12" s="147"/>
      <c r="E12" s="147"/>
      <c r="F12" s="147"/>
      <c r="G12" s="147"/>
      <c r="H12" s="147"/>
      <c r="I12" s="147"/>
      <c r="J12" s="147"/>
      <c r="K12" s="147"/>
      <c r="L12" s="147"/>
    </row>
    <row r="13" spans="1:12" s="4" customFormat="1" ht="20.1" customHeight="1">
      <c r="A13" s="101"/>
      <c r="B13" s="147"/>
      <c r="C13" s="147"/>
      <c r="D13" s="147"/>
      <c r="E13" s="147"/>
      <c r="F13" s="147"/>
      <c r="G13" s="147"/>
      <c r="H13" s="147"/>
      <c r="I13" s="147"/>
      <c r="J13" s="147"/>
      <c r="K13" s="147"/>
      <c r="L13" s="147"/>
    </row>
    <row r="14" spans="1:12" s="4" customFormat="1" ht="15.75">
      <c r="A14" s="101"/>
      <c r="B14" s="122" t="s">
        <v>117</v>
      </c>
      <c r="C14" s="122"/>
      <c r="D14" s="122"/>
      <c r="E14" s="122"/>
      <c r="F14" s="122"/>
      <c r="G14" s="122"/>
      <c r="H14" s="122"/>
      <c r="I14" s="122"/>
      <c r="J14" s="122"/>
      <c r="K14" s="122"/>
      <c r="L14" s="122"/>
    </row>
    <row r="15" spans="1:12" s="4" customFormat="1" ht="29.25" customHeight="1">
      <c r="A15" s="101"/>
      <c r="B15" s="147" t="str">
        <f>"should be used to record a 'c' or 'o' against any school that will close or open during "&amp;Lookup!G2&amp;".  Where a 'c' or 'o' is entered, the date of the change should be recorded in column 4."</f>
        <v>should be used to record a 'c' or 'o' against any school that will close or open during 2023-24.  Where a 'c' or 'o' is entered, the date of the change should be recorded in column 4.</v>
      </c>
      <c r="C15" s="147"/>
      <c r="D15" s="147"/>
      <c r="E15" s="147"/>
      <c r="F15" s="147"/>
      <c r="G15" s="147"/>
      <c r="H15" s="147"/>
      <c r="I15" s="147"/>
      <c r="J15" s="147"/>
      <c r="K15" s="147"/>
      <c r="L15" s="147"/>
    </row>
    <row r="16" spans="1:12" s="4" customFormat="1" ht="20.1" customHeight="1">
      <c r="A16" s="101"/>
      <c r="B16" s="147"/>
      <c r="C16" s="147"/>
      <c r="D16" s="147"/>
      <c r="E16" s="147"/>
      <c r="F16" s="147"/>
      <c r="G16" s="147"/>
      <c r="H16" s="147"/>
      <c r="I16" s="147"/>
      <c r="J16" s="147"/>
      <c r="K16" s="147"/>
      <c r="L16" s="147"/>
    </row>
    <row r="17" spans="1:12" s="4" customFormat="1" ht="15.75">
      <c r="A17" s="101"/>
      <c r="B17" s="122" t="s">
        <v>118</v>
      </c>
      <c r="C17" s="122"/>
      <c r="D17" s="122"/>
      <c r="E17" s="122"/>
      <c r="F17" s="122"/>
      <c r="G17" s="122"/>
      <c r="H17" s="122"/>
      <c r="I17" s="122"/>
      <c r="J17" s="122"/>
      <c r="K17" s="122"/>
      <c r="L17" s="122"/>
    </row>
    <row r="18" spans="1:12" s="4" customFormat="1" ht="75" customHeight="1">
      <c r="A18" s="101"/>
      <c r="B18" s="147" t="str">
        <f>"should be used to record the pupil numbers in each school, or number of places in the case of special schools.  For nursery, primary, middle and secondary schools, this should be the number of full-time equivalent pupils registered at the school,"&amp;" as used to determine each school's budget via the authority's relevant school funding formula.  In the case of a school open for part of the year, the figure entered in column 5 should be scaled down to reflect the length of time for which the school"&amp;" will be open.  For example, for a school open for 7 months of the financial year, the pupil numbers should be scaled down by a factor of 7/12.  The census date for collection of these numbers for the purpose of the "&amp;Lookup!G2&amp;" statements is "&amp;Lookup!G6 &amp;"."</f>
        <v>should be used to record the pupil numbers in each school, or number of places in the case of special schools.  For nursery, primary, middle and secondary schools, this should be the number of full-time equivalent pupils registered at the school, as used to determine each school's budget via the authority's relevant school funding formula.  In the case of a school open for part of the year, the figure entered in column 5 should be scaled down to reflect the length of time for which the school will be open.  For example, for a school open for 7 months of the financial year, the pupil numbers should be scaled down by a factor of 7/12.  The census date for collection of these numbers for the purpose of the 2023-24 statements is 3 March 2023.</v>
      </c>
      <c r="C18" s="147"/>
      <c r="D18" s="147"/>
      <c r="E18" s="147"/>
      <c r="F18" s="147"/>
      <c r="G18" s="147"/>
      <c r="H18" s="147"/>
      <c r="I18" s="147"/>
      <c r="J18" s="147"/>
      <c r="K18" s="147"/>
      <c r="L18" s="147"/>
    </row>
    <row r="19" spans="1:12" s="4" customFormat="1" ht="20.1" customHeight="1">
      <c r="A19" s="101"/>
      <c r="B19" s="147"/>
      <c r="C19" s="147"/>
      <c r="D19" s="147"/>
      <c r="E19" s="147"/>
      <c r="F19" s="147"/>
      <c r="G19" s="147"/>
      <c r="H19" s="147"/>
      <c r="I19" s="147"/>
      <c r="J19" s="147"/>
      <c r="K19" s="147"/>
      <c r="L19" s="147"/>
    </row>
    <row r="20" spans="1:12" s="4" customFormat="1" ht="15.75">
      <c r="A20" s="101"/>
      <c r="B20" s="122" t="s">
        <v>120</v>
      </c>
      <c r="C20" s="122"/>
      <c r="D20" s="122"/>
      <c r="E20" s="122"/>
      <c r="F20" s="122"/>
      <c r="G20" s="122"/>
      <c r="H20" s="122"/>
      <c r="I20" s="122"/>
      <c r="J20" s="122"/>
      <c r="K20" s="122"/>
      <c r="L20" s="122"/>
    </row>
    <row r="21" spans="1:12" s="4" customFormat="1" ht="42.75" customHeight="1">
      <c r="A21" s="101"/>
      <c r="B21" s="147" t="s">
        <v>265</v>
      </c>
      <c r="C21" s="147"/>
      <c r="D21" s="147"/>
      <c r="E21" s="147"/>
      <c r="F21" s="147"/>
      <c r="G21" s="147"/>
      <c r="H21" s="147"/>
      <c r="I21" s="147"/>
      <c r="J21" s="147"/>
      <c r="K21" s="147"/>
      <c r="L21" s="147"/>
    </row>
    <row r="22" spans="1:12" s="4" customFormat="1" customHeight="1">
      <c r="A22" s="101"/>
      <c r="B22" s="147"/>
      <c r="C22" s="147"/>
      <c r="D22" s="147"/>
      <c r="E22" s="147"/>
      <c r="F22" s="147"/>
      <c r="G22" s="147"/>
      <c r="H22" s="147"/>
      <c r="I22" s="147"/>
      <c r="J22" s="147"/>
      <c r="K22" s="147"/>
      <c r="L22" s="147"/>
    </row>
    <row r="23" spans="1:12" s="4" customFormat="1" ht="42.75" customHeight="1">
      <c r="A23" s="101"/>
      <c r="B23" s="147" t="s">
        <v>119</v>
      </c>
      <c r="C23" s="147"/>
      <c r="D23" s="147"/>
      <c r="E23" s="147"/>
      <c r="F23" s="147"/>
      <c r="G23" s="147"/>
      <c r="H23" s="147"/>
      <c r="I23" s="147"/>
      <c r="J23" s="147"/>
      <c r="K23" s="147"/>
      <c r="L23" s="147"/>
    </row>
    <row r="24" spans="1:12" s="4" customFormat="1" ht="20.1" customHeight="1">
      <c r="A24" s="101"/>
      <c r="B24" s="147"/>
      <c r="C24" s="147"/>
      <c r="D24" s="147"/>
      <c r="E24" s="147"/>
      <c r="F24" s="147"/>
      <c r="G24" s="147"/>
      <c r="H24" s="147"/>
      <c r="I24" s="147"/>
      <c r="J24" s="147"/>
      <c r="K24" s="147"/>
      <c r="L24" s="147"/>
    </row>
    <row r="25" spans="1:12" s="4" customFormat="1" ht="15.75">
      <c r="A25" s="101"/>
      <c r="B25" s="122" t="s">
        <v>121</v>
      </c>
      <c r="C25" s="122"/>
      <c r="D25" s="122"/>
      <c r="E25" s="122"/>
      <c r="F25" s="122"/>
      <c r="G25" s="122"/>
      <c r="H25" s="122"/>
      <c r="I25" s="122"/>
      <c r="J25" s="122"/>
      <c r="K25" s="122"/>
      <c r="L25" s="122"/>
    </row>
    <row r="26" spans="1:12" s="4" customFormat="1" ht="28.5" customHeight="1">
      <c r="A26" s="101"/>
      <c r="B26" s="147" t="s">
        <v>309</v>
      </c>
      <c r="C26" s="147"/>
      <c r="D26" s="147"/>
      <c r="E26" s="147"/>
      <c r="F26" s="147"/>
      <c r="G26" s="147"/>
      <c r="H26" s="147"/>
      <c r="I26" s="147"/>
      <c r="J26" s="147"/>
      <c r="K26" s="147"/>
      <c r="L26" s="147"/>
    </row>
    <row r="27" spans="1:12" s="4" customFormat="1" ht="20.1" customHeight="1">
      <c r="A27" s="101"/>
      <c r="B27" s="147"/>
      <c r="C27" s="147"/>
      <c r="D27" s="147"/>
      <c r="E27" s="147"/>
      <c r="F27" s="147"/>
      <c r="G27" s="147"/>
      <c r="H27" s="147"/>
      <c r="I27" s="147"/>
      <c r="J27" s="147"/>
      <c r="K27" s="147"/>
      <c r="L27" s="147"/>
    </row>
    <row r="28" spans="1:12" s="4" customFormat="1" ht="15.75">
      <c r="A28" s="101"/>
      <c r="B28" s="122" t="s">
        <v>122</v>
      </c>
      <c r="C28" s="122"/>
      <c r="D28" s="122"/>
      <c r="E28" s="122"/>
      <c r="F28" s="122"/>
      <c r="G28" s="122"/>
      <c r="H28" s="122"/>
      <c r="I28" s="122"/>
      <c r="J28" s="122"/>
      <c r="K28" s="122"/>
      <c r="L28" s="122"/>
    </row>
    <row r="29" spans="1:12" s="4" customFormat="1" ht="42.6" customHeight="1">
      <c r="A29" s="101"/>
      <c r="B29" s="147" t="s">
        <v>311</v>
      </c>
      <c r="C29" s="147"/>
      <c r="D29" s="147"/>
      <c r="E29" s="147"/>
      <c r="F29" s="147"/>
      <c r="G29" s="147"/>
      <c r="H29" s="147"/>
      <c r="I29" s="147"/>
      <c r="J29" s="147"/>
      <c r="K29" s="147"/>
      <c r="L29" s="147"/>
    </row>
    <row r="30" spans="1:12" s="4" customFormat="1" ht="20.1" customHeight="1">
      <c r="A30" s="101"/>
      <c r="B30" s="147"/>
      <c r="C30" s="147"/>
      <c r="D30" s="147"/>
      <c r="E30" s="147"/>
      <c r="F30" s="147"/>
      <c r="G30" s="147"/>
      <c r="H30" s="147"/>
      <c r="I30" s="147"/>
      <c r="J30" s="147"/>
      <c r="K30" s="147"/>
      <c r="L30" s="147"/>
    </row>
    <row r="31" spans="1:12" s="4" customFormat="1" ht="15.75">
      <c r="A31" s="101"/>
      <c r="B31" s="122" t="s">
        <v>123</v>
      </c>
      <c r="C31" s="122"/>
      <c r="D31" s="122"/>
      <c r="E31" s="122"/>
      <c r="F31" s="122"/>
      <c r="G31" s="122"/>
      <c r="H31" s="122"/>
      <c r="I31" s="122"/>
      <c r="J31" s="122"/>
      <c r="K31" s="122"/>
      <c r="L31" s="122"/>
    </row>
    <row r="32" spans="1:12" s="4" customFormat="1" ht="68.25" customHeight="1">
      <c r="A32" s="101"/>
      <c r="B32" s="147" t="s">
        <v>310</v>
      </c>
      <c r="C32" s="147"/>
      <c r="D32" s="147"/>
      <c r="E32" s="147"/>
      <c r="F32" s="147"/>
      <c r="G32" s="147"/>
      <c r="H32" s="147"/>
      <c r="I32" s="147"/>
      <c r="J32" s="147"/>
      <c r="K32" s="147"/>
      <c r="L32" s="147"/>
    </row>
    <row r="33" spans="1:12" s="4" customFormat="1" ht="20.1" customHeight="1">
      <c r="A33" s="101"/>
      <c r="B33" s="147"/>
      <c r="C33" s="147"/>
      <c r="D33" s="147"/>
      <c r="E33" s="147"/>
      <c r="F33" s="147"/>
      <c r="G33" s="147"/>
      <c r="H33" s="147"/>
      <c r="I33" s="147"/>
      <c r="J33" s="147"/>
      <c r="K33" s="147"/>
      <c r="L33" s="147"/>
    </row>
    <row r="34" spans="1:12" s="4" customFormat="1" ht="15.75">
      <c r="A34" s="101"/>
      <c r="B34" s="122" t="s">
        <v>124</v>
      </c>
      <c r="C34" s="122"/>
      <c r="D34" s="122"/>
      <c r="E34" s="122"/>
      <c r="F34" s="122"/>
      <c r="G34" s="122"/>
      <c r="H34" s="122"/>
      <c r="I34" s="122"/>
      <c r="J34" s="122"/>
      <c r="K34" s="122"/>
      <c r="L34" s="122"/>
    </row>
    <row r="35" spans="1:12" s="4" customFormat="1" ht="28.5" customHeight="1">
      <c r="A35" s="101"/>
      <c r="B35" s="147" t="s">
        <v>253</v>
      </c>
      <c r="C35" s="147"/>
      <c r="D35" s="147"/>
      <c r="E35" s="147"/>
      <c r="F35" s="147"/>
      <c r="G35" s="147"/>
      <c r="H35" s="147"/>
      <c r="I35" s="147"/>
      <c r="J35" s="147"/>
      <c r="K35" s="147"/>
      <c r="L35" s="147"/>
    </row>
    <row r="36" spans="1:12" s="4" customFormat="1" ht="20.1" customHeight="1">
      <c r="A36" s="101"/>
      <c r="B36" s="147"/>
      <c r="C36" s="147"/>
      <c r="D36" s="147"/>
      <c r="E36" s="147"/>
      <c r="F36" s="147"/>
      <c r="G36" s="147"/>
      <c r="H36" s="147"/>
      <c r="I36" s="147"/>
      <c r="J36" s="147"/>
      <c r="K36" s="147"/>
      <c r="L36" s="147"/>
    </row>
    <row r="37" spans="1:12" s="4" customFormat="1" ht="16.5" customHeight="1">
      <c r="A37" s="101"/>
      <c r="B37" s="122" t="s">
        <v>240</v>
      </c>
      <c r="C37" s="122"/>
      <c r="D37" s="122"/>
      <c r="E37" s="122"/>
      <c r="F37" s="122"/>
      <c r="G37" s="122"/>
      <c r="H37" s="122"/>
      <c r="I37" s="122"/>
      <c r="J37" s="122"/>
      <c r="K37" s="122"/>
      <c r="L37" s="122"/>
    </row>
    <row r="38" spans="1:12" s="4" customFormat="1" ht="66.75" customHeight="1">
      <c r="A38" s="101"/>
      <c r="B38" s="147" t="s">
        <v>312</v>
      </c>
      <c r="C38" s="147"/>
      <c r="D38" s="147"/>
      <c r="E38" s="147"/>
      <c r="F38" s="147"/>
      <c r="G38" s="147"/>
      <c r="H38" s="147"/>
      <c r="I38" s="147"/>
      <c r="J38" s="147"/>
      <c r="K38" s="147"/>
      <c r="L38" s="147"/>
    </row>
    <row r="39" spans="1:12" s="4" customFormat="1" customHeight="1">
      <c r="A39" s="101"/>
      <c r="B39" s="147"/>
      <c r="C39" s="147"/>
      <c r="D39" s="147"/>
      <c r="E39" s="147"/>
      <c r="F39" s="147"/>
      <c r="G39" s="147"/>
      <c r="H39" s="147"/>
      <c r="I39" s="147"/>
      <c r="J39" s="147"/>
      <c r="K39" s="147"/>
      <c r="L39" s="147"/>
    </row>
    <row r="40" spans="1:12" s="4" customFormat="1" ht="42.75" customHeight="1">
      <c r="A40" s="101"/>
      <c r="B40" s="147" t="s">
        <v>313</v>
      </c>
      <c r="C40" s="147"/>
      <c r="D40" s="147"/>
      <c r="E40" s="147"/>
      <c r="F40" s="147"/>
      <c r="G40" s="147"/>
      <c r="H40" s="147"/>
      <c r="I40" s="147"/>
      <c r="J40" s="147"/>
      <c r="K40" s="147"/>
      <c r="L40" s="147"/>
    </row>
    <row r="41" spans="1:12" s="4" customFormat="1" ht="20.1" customHeight="1">
      <c r="A41" s="101"/>
      <c r="B41" s="147"/>
      <c r="C41" s="147"/>
      <c r="D41" s="147"/>
      <c r="E41" s="147"/>
      <c r="F41" s="147"/>
      <c r="G41" s="147"/>
      <c r="H41" s="147"/>
      <c r="I41" s="147"/>
      <c r="J41" s="147"/>
      <c r="K41" s="147"/>
      <c r="L41" s="147"/>
    </row>
    <row r="42" spans="1:12" s="4" customFormat="1" ht="16.5" customHeight="1">
      <c r="A42" s="101"/>
      <c r="B42" s="122" t="s">
        <v>125</v>
      </c>
      <c r="C42" s="122"/>
      <c r="D42" s="122"/>
      <c r="E42" s="122"/>
      <c r="F42" s="122"/>
      <c r="G42" s="122"/>
      <c r="H42" s="122"/>
      <c r="I42" s="122"/>
      <c r="J42" s="122"/>
      <c r="K42" s="122"/>
      <c r="L42" s="122"/>
    </row>
    <row r="43" spans="1:12" s="4" customFormat="1" ht="28.5" customHeight="1">
      <c r="A43" s="101"/>
      <c r="B43" s="147" t="str">
        <f>"By following the guidance above, there is a direct relationship between the figures that should be recorded on part 1 of the section 52 budget statement and line 1 of the RA return for "&amp;Lookup!G2&amp;", as follows:"</f>
        <v>By following the guidance above, there is a direct relationship between the figures that should be recorded on part 1 of the section 52 budget statement and line 1 of the RA return for 2023-24, as follows:</v>
      </c>
      <c r="C43" s="147"/>
      <c r="D43" s="147"/>
      <c r="E43" s="147"/>
      <c r="F43" s="147"/>
      <c r="G43" s="147"/>
      <c r="H43" s="147"/>
      <c r="I43" s="147"/>
      <c r="J43" s="147"/>
      <c r="K43" s="147"/>
      <c r="L43" s="147"/>
    </row>
    <row r="44" spans="1:12" s="4" customFormat="1" ht="20.1" customHeight="1">
      <c r="A44" s="101"/>
      <c r="B44" s="147"/>
      <c r="C44" s="147"/>
      <c r="D44" s="147"/>
      <c r="E44" s="147"/>
      <c r="F44" s="147"/>
      <c r="G44" s="147"/>
      <c r="H44" s="147"/>
      <c r="I44" s="147"/>
      <c r="J44" s="147"/>
      <c r="K44" s="147"/>
      <c r="L44" s="147"/>
    </row>
    <row r="45" spans="1:12" s="4" customFormat="1" ht="15.75">
      <c r="A45" s="101"/>
      <c r="B45" s="122" t="s">
        <v>126</v>
      </c>
      <c r="C45" s="122"/>
      <c r="D45" s="122"/>
      <c r="E45" s="122"/>
      <c r="F45" s="122"/>
      <c r="G45" s="122"/>
      <c r="H45" s="122"/>
      <c r="I45" s="122"/>
      <c r="J45" s="122"/>
      <c r="K45" s="122"/>
      <c r="L45" s="122"/>
    </row>
    <row r="46" spans="1:12" s="4" customFormat="1" ht="28.5" customHeight="1">
      <c r="A46" s="101"/>
      <c r="B46" s="147" t="s">
        <v>284</v>
      </c>
      <c r="C46" s="147"/>
      <c r="D46" s="147"/>
      <c r="E46" s="147"/>
      <c r="F46" s="147"/>
      <c r="G46" s="147"/>
      <c r="H46" s="147"/>
      <c r="I46" s="147"/>
      <c r="J46" s="147"/>
      <c r="K46" s="147"/>
      <c r="L46" s="147"/>
    </row>
    <row r="47" spans="1:12" s="4" customFormat="1" ht="20.1" customHeight="1">
      <c r="A47" s="101"/>
      <c r="B47" s="147"/>
      <c r="C47" s="147"/>
      <c r="D47" s="147"/>
      <c r="E47" s="147"/>
      <c r="F47" s="147"/>
      <c r="G47" s="147"/>
      <c r="H47" s="147"/>
      <c r="I47" s="147"/>
      <c r="J47" s="147"/>
      <c r="K47" s="147"/>
      <c r="L47" s="147"/>
    </row>
    <row r="48" spans="1:12" s="4" customFormat="1" ht="15.75">
      <c r="A48" s="101"/>
      <c r="B48" s="122" t="s">
        <v>127</v>
      </c>
      <c r="C48" s="122"/>
      <c r="D48" s="122"/>
      <c r="E48" s="122"/>
      <c r="F48" s="122"/>
      <c r="G48" s="122"/>
      <c r="H48" s="122"/>
      <c r="I48" s="122"/>
      <c r="J48" s="122"/>
      <c r="K48" s="122"/>
      <c r="L48" s="122"/>
    </row>
    <row r="49" spans="1:12" s="4" customFormat="1" ht="51.2" customHeight="1">
      <c r="A49" s="101"/>
      <c r="B49" s="147" t="s">
        <v>128</v>
      </c>
      <c r="C49" s="147"/>
      <c r="D49" s="147"/>
      <c r="E49" s="147"/>
      <c r="F49" s="147"/>
      <c r="G49" s="147"/>
      <c r="H49" s="147"/>
      <c r="I49" s="147"/>
      <c r="J49" s="147"/>
      <c r="K49" s="147"/>
      <c r="L49" s="147"/>
    </row>
    <row r="50" spans="1:12" s="4" customFormat="1">
      <c r="A50" s="101"/>
      <c r="B50" s="147"/>
      <c r="C50" s="147"/>
      <c r="D50" s="147"/>
      <c r="E50" s="147"/>
      <c r="F50" s="147"/>
      <c r="G50" s="147"/>
      <c r="H50" s="147"/>
      <c r="I50" s="147"/>
      <c r="J50" s="147"/>
      <c r="K50" s="147"/>
      <c r="L50" s="147"/>
    </row>
    <row r="51" spans="1:12" s="4" customFormat="1" ht="15.75">
      <c r="A51" s="101"/>
      <c r="B51" s="122" t="s">
        <v>129</v>
      </c>
      <c r="C51" s="123"/>
      <c r="D51" s="123"/>
      <c r="E51" s="123"/>
      <c r="F51" s="123"/>
      <c r="G51" s="123"/>
      <c r="H51" s="123"/>
      <c r="I51" s="123"/>
      <c r="J51" s="123"/>
      <c r="K51" s="123"/>
      <c r="L51" s="123"/>
    </row>
    <row r="52" spans="1:12" s="4" customFormat="1" ht="15.75">
      <c r="A52" s="101"/>
      <c r="B52" s="122"/>
      <c r="C52" s="123"/>
      <c r="D52" s="123"/>
      <c r="E52" s="123"/>
      <c r="F52" s="123"/>
      <c r="G52" s="123"/>
      <c r="H52" s="123"/>
      <c r="I52" s="123"/>
      <c r="J52" s="123"/>
      <c r="K52" s="123"/>
      <c r="L52" s="123"/>
    </row>
  </sheetData>
  <sheetProtection sheet="1" objects="1" scenarios="1" selectLockedCells="1"/>
  <mergeCells count="50">
    <mergeCell ref="B2:L2"/>
    <mergeCell ref="B34:L34"/>
    <mergeCell ref="B31:L31"/>
    <mergeCell ref="B28:L28"/>
    <mergeCell ref="B25:L25"/>
    <mergeCell ref="B23:L23"/>
    <mergeCell ref="B26:L26"/>
    <mergeCell ref="B4:L4"/>
    <mergeCell ref="B6:L6"/>
    <mergeCell ref="B8:L8"/>
    <mergeCell ref="B29:L29"/>
    <mergeCell ref="B5:L5"/>
    <mergeCell ref="B7:L7"/>
    <mergeCell ref="B10:L10"/>
    <mergeCell ref="B33:L33"/>
    <mergeCell ref="B22:L22"/>
    <mergeCell ref="B3:L3"/>
    <mergeCell ref="B43:L43"/>
    <mergeCell ref="B42:L42"/>
    <mergeCell ref="B11:L11"/>
    <mergeCell ref="B13:L13"/>
    <mergeCell ref="B16:L16"/>
    <mergeCell ref="B14:L14"/>
    <mergeCell ref="B36:L36"/>
    <mergeCell ref="B41:L41"/>
    <mergeCell ref="B39:L39"/>
    <mergeCell ref="B9:L9"/>
    <mergeCell ref="B12:L12"/>
    <mergeCell ref="B15:L15"/>
    <mergeCell ref="B18:L18"/>
    <mergeCell ref="B21:L21"/>
    <mergeCell ref="B20:L20"/>
    <mergeCell ref="B51:L51"/>
    <mergeCell ref="B45:L45"/>
    <mergeCell ref="B48:L48"/>
    <mergeCell ref="B35:L35"/>
    <mergeCell ref="B37:L37"/>
    <mergeCell ref="B38:L38"/>
    <mergeCell ref="B50:L50"/>
    <mergeCell ref="B46:L46"/>
    <mergeCell ref="B49:L49"/>
    <mergeCell ref="B47:L47"/>
    <mergeCell ref="B44:L44"/>
    <mergeCell ref="B40:L40"/>
    <mergeCell ref="B17:L17"/>
    <mergeCell ref="B32:L32"/>
    <mergeCell ref="B19:L19"/>
    <mergeCell ref="B24:L24"/>
    <mergeCell ref="B27:L27"/>
    <mergeCell ref="B30:L30"/>
  </mergeCells>
  <pageMargins left="0.75" right="0.75" top="1" bottom="1" header="0.5" footer="0.5"/>
  <pageSetup paperSize="9" orientation="portrait" horizontalDpi="300" verticalDpi="300"/>
  <headerFooter scaleWithDoc="1" alignWithMargins="0" differentFirst="0" differentOddEven="0"/>
  <extLst/>
</worksheet>
</file>

<file path=xl/worksheets/sheet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8">
    <tabColor theme="9" tint="0.39997558519241921"/>
    <pageSetUpPr fitToPage="1"/>
  </sheetPr>
  <dimension ref="A1:O438"/>
  <sheetViews>
    <sheetView topLeftCell="A390" view="normal" workbookViewId="0">
      <selection pane="topLeft" activeCell="F405" sqref="F405"/>
    </sheetView>
  </sheetViews>
  <sheetFormatPr defaultColWidth="8.88671875" defaultRowHeight="12.75"/>
  <cols>
    <col min="1" max="1" width="7.6640625" style="88" bestFit="1" customWidth="1"/>
    <col min="2" max="2" width="6.7734375" style="88" bestFit="1" customWidth="1"/>
    <col min="3" max="3" width="6.22265625" style="88" bestFit="1" customWidth="1"/>
    <col min="4" max="4" width="8.5546875" style="88" bestFit="1" customWidth="1"/>
    <col min="5" max="5" width="7.6640625" style="88" bestFit="1" customWidth="1"/>
    <col min="6" max="6" width="11.9921875" style="88" customWidth="1"/>
    <col min="7" max="7" width="7.8828125" style="88" customWidth="1"/>
    <col min="8" max="8" width="13.7734375" style="88" bestFit="1" customWidth="1"/>
    <col min="9" max="13" width="8.8828125" style="88" customWidth="1"/>
    <col min="14" max="14" width="22.44140625" style="88" customWidth="1"/>
    <col min="15" max="16384" width="8.8828125" style="88" customWidth="1"/>
  </cols>
  <sheetData>
    <row r="1" spans="1:7" ht="15">
      <c r="A1" s="86" t="s">
        <v>162</v>
      </c>
      <c r="B1" s="86" t="s">
        <v>161</v>
      </c>
      <c r="C1" s="86" t="s">
        <v>163</v>
      </c>
      <c r="D1" s="86" t="s">
        <v>160</v>
      </c>
      <c r="E1" s="86" t="s">
        <v>164</v>
      </c>
      <c r="F1" s="86" t="s">
        <v>145</v>
      </c>
      <c r="G1" s="87"/>
    </row>
    <row r="2" spans="1:6">
      <c r="A2" s="124">
        <v>202324</v>
      </c>
      <c r="B2" s="88" t="s">
        <v>165</v>
      </c>
      <c r="C2" s="89">
        <v>8881</v>
      </c>
      <c r="D2" s="88">
        <v>5</v>
      </c>
      <c r="E2" s="88">
        <f>AuthCode</f>
        <v>538</v>
      </c>
      <c r="F2" s="90">
        <f>Nursery!F18</f>
        <v>0</v>
      </c>
    </row>
    <row r="3" spans="1:7">
      <c r="A3" s="124">
        <v>202324</v>
      </c>
      <c r="B3" s="88" t="s">
        <v>165</v>
      </c>
      <c r="C3" s="89">
        <v>8881</v>
      </c>
      <c r="D3" s="88">
        <f>D2+1</f>
        <v>6</v>
      </c>
      <c r="E3" s="88">
        <f>AuthCode</f>
        <v>538</v>
      </c>
      <c r="F3" s="90">
        <f>Nursery!G18</f>
        <v>0</v>
      </c>
      <c r="G3" s="90"/>
    </row>
    <row r="4" spans="1:7">
      <c r="A4" s="124">
        <v>202324</v>
      </c>
      <c r="B4" s="88" t="s">
        <v>165</v>
      </c>
      <c r="C4" s="89">
        <v>8881</v>
      </c>
      <c r="D4" s="88">
        <f>D3+1</f>
        <v>7</v>
      </c>
      <c r="E4" s="88">
        <f>AuthCode</f>
        <v>538</v>
      </c>
      <c r="F4" s="90">
        <f>Nursery!H18</f>
        <v>0</v>
      </c>
      <c r="G4" s="90"/>
    </row>
    <row r="5" spans="1:7">
      <c r="A5" s="124">
        <v>202324</v>
      </c>
      <c r="B5" s="88" t="s">
        <v>165</v>
      </c>
      <c r="C5" s="89">
        <v>8881</v>
      </c>
      <c r="D5" s="88">
        <f>D4+1</f>
        <v>8</v>
      </c>
      <c r="E5" s="88">
        <f>AuthCode</f>
        <v>538</v>
      </c>
      <c r="F5" s="90">
        <f>Nursery!I18</f>
        <v>0</v>
      </c>
      <c r="G5" s="90"/>
    </row>
    <row r="6" spans="1:8">
      <c r="A6" s="124">
        <v>202324</v>
      </c>
      <c r="B6" s="88" t="s">
        <v>165</v>
      </c>
      <c r="C6" s="89">
        <v>8881</v>
      </c>
      <c r="D6" s="88">
        <f>D5+1</f>
        <v>9</v>
      </c>
      <c r="E6" s="88">
        <f>AuthCode</f>
        <v>538</v>
      </c>
      <c r="F6" s="90">
        <f>Nursery!J18</f>
        <v>0</v>
      </c>
      <c r="G6" s="90"/>
      <c r="H6" s="91" t="s">
        <v>258</v>
      </c>
    </row>
    <row r="7" spans="1:8">
      <c r="A7" s="124">
        <v>202324</v>
      </c>
      <c r="B7" s="88" t="s">
        <v>165</v>
      </c>
      <c r="C7" s="89">
        <f>Primary!$C11</f>
        <v>2109</v>
      </c>
      <c r="D7" s="88">
        <v>3</v>
      </c>
      <c r="E7" s="88">
        <f>AuthCode</f>
        <v>538</v>
      </c>
      <c r="F7" s="88">
        <f>IF(Primary!D11="o",Primary!E11,0)</f>
        <v>0</v>
      </c>
      <c r="H7" s="92" t="s">
        <v>259</v>
      </c>
    </row>
    <row r="8" spans="1:6">
      <c r="A8" s="124">
        <v>202324</v>
      </c>
      <c r="B8" s="88" t="s">
        <v>165</v>
      </c>
      <c r="C8" s="89">
        <f>Primary!$C12</f>
        <v>2111</v>
      </c>
      <c r="D8" s="88">
        <v>3</v>
      </c>
      <c r="E8" s="88">
        <f>AuthCode</f>
        <v>538</v>
      </c>
      <c r="F8" s="88">
        <f>IF(Primary!D12="o",Primary!E12,0)</f>
        <v>0</v>
      </c>
    </row>
    <row r="9" spans="1:6">
      <c r="A9" s="124">
        <v>202324</v>
      </c>
      <c r="B9" s="88" t="s">
        <v>165</v>
      </c>
      <c r="C9" s="89">
        <f>Primary!$C13</f>
        <v>2114</v>
      </c>
      <c r="D9" s="88">
        <v>3</v>
      </c>
      <c r="E9" s="88">
        <f>AuthCode</f>
        <v>538</v>
      </c>
      <c r="F9" s="88">
        <f>IF(Primary!D13="o",Primary!E13,0)</f>
        <v>0</v>
      </c>
    </row>
    <row r="10" spans="1:6">
      <c r="A10" s="124">
        <v>202324</v>
      </c>
      <c r="B10" s="88" t="s">
        <v>165</v>
      </c>
      <c r="C10" s="89">
        <f>Primary!$C14</f>
        <v>2115</v>
      </c>
      <c r="D10" s="88">
        <v>3</v>
      </c>
      <c r="E10" s="88">
        <f>AuthCode</f>
        <v>538</v>
      </c>
      <c r="F10" s="88">
        <f>IF(Primary!D14="o",Primary!E14,0)</f>
        <v>0</v>
      </c>
    </row>
    <row r="11" spans="1:6">
      <c r="A11" s="124">
        <v>202324</v>
      </c>
      <c r="B11" s="88" t="s">
        <v>165</v>
      </c>
      <c r="C11" s="89">
        <f>Primary!$C15</f>
        <v>2117</v>
      </c>
      <c r="D11" s="88">
        <v>3</v>
      </c>
      <c r="E11" s="88">
        <f>AuthCode</f>
        <v>538</v>
      </c>
      <c r="F11" s="88">
        <f>IF(Primary!D15="o",Primary!E15,0)</f>
        <v>0</v>
      </c>
    </row>
    <row r="12" spans="1:6">
      <c r="A12" s="124">
        <v>202324</v>
      </c>
      <c r="B12" s="88" t="s">
        <v>165</v>
      </c>
      <c r="C12" s="89">
        <f>Primary!$C16</f>
        <v>2118</v>
      </c>
      <c r="D12" s="88">
        <v>3</v>
      </c>
      <c r="E12" s="88">
        <f>AuthCode</f>
        <v>538</v>
      </c>
      <c r="F12" s="88">
        <f>IF(Primary!D16="o",Primary!E16,0)</f>
        <v>0</v>
      </c>
    </row>
    <row r="13" spans="1:6">
      <c r="A13" s="124">
        <v>202324</v>
      </c>
      <c r="B13" s="88" t="s">
        <v>165</v>
      </c>
      <c r="C13" s="89">
        <f>Primary!$C17</f>
        <v>2120</v>
      </c>
      <c r="D13" s="88">
        <v>3</v>
      </c>
      <c r="E13" s="88">
        <f>AuthCode</f>
        <v>538</v>
      </c>
      <c r="F13" s="88">
        <f>IF(Primary!D17="o",Primary!E17,0)</f>
        <v>0</v>
      </c>
    </row>
    <row r="14" spans="1:6">
      <c r="A14" s="124">
        <v>202324</v>
      </c>
      <c r="B14" s="88" t="s">
        <v>165</v>
      </c>
      <c r="C14" s="89">
        <f>Primary!$C18</f>
        <v>2122</v>
      </c>
      <c r="D14" s="88">
        <v>3</v>
      </c>
      <c r="E14" s="88">
        <f>AuthCode</f>
        <v>538</v>
      </c>
      <c r="F14" s="88">
        <f>IF(Primary!D18="o",Primary!E18,0)</f>
        <v>0</v>
      </c>
    </row>
    <row r="15" spans="1:6">
      <c r="A15" s="124">
        <v>202324</v>
      </c>
      <c r="B15" s="88" t="s">
        <v>165</v>
      </c>
      <c r="C15" s="89">
        <f>Primary!$C19</f>
        <v>2124</v>
      </c>
      <c r="D15" s="88">
        <v>3</v>
      </c>
      <c r="E15" s="88">
        <f>AuthCode</f>
        <v>538</v>
      </c>
      <c r="F15" s="88">
        <f>IF(Primary!D19="o",Primary!E19,0)</f>
        <v>0</v>
      </c>
    </row>
    <row r="16" spans="1:6">
      <c r="A16" s="124">
        <v>202324</v>
      </c>
      <c r="B16" s="88" t="s">
        <v>165</v>
      </c>
      <c r="C16" s="89">
        <f>Primary!$C20</f>
        <v>2126</v>
      </c>
      <c r="D16" s="88">
        <v>3</v>
      </c>
      <c r="E16" s="88">
        <f>AuthCode</f>
        <v>538</v>
      </c>
      <c r="F16" s="88">
        <f>IF(Primary!D20="o",Primary!E20,0)</f>
        <v>0</v>
      </c>
    </row>
    <row r="17" spans="1:6">
      <c r="A17" s="124">
        <v>202324</v>
      </c>
      <c r="B17" s="88" t="s">
        <v>165</v>
      </c>
      <c r="C17" s="89">
        <f>Primary!$C21</f>
        <v>2127</v>
      </c>
      <c r="D17" s="88">
        <v>3</v>
      </c>
      <c r="E17" s="88">
        <f>AuthCode</f>
        <v>538</v>
      </c>
      <c r="F17" s="88">
        <f>IF(Primary!D21="o",Primary!E21,0)</f>
        <v>0</v>
      </c>
    </row>
    <row r="18" spans="1:6">
      <c r="A18" s="124">
        <v>202324</v>
      </c>
      <c r="B18" s="88" t="s">
        <v>165</v>
      </c>
      <c r="C18" s="89">
        <f>Primary!$C22</f>
        <v>2128</v>
      </c>
      <c r="D18" s="88">
        <v>3</v>
      </c>
      <c r="E18" s="88">
        <f>AuthCode</f>
        <v>538</v>
      </c>
      <c r="F18" s="88">
        <f>IF(Primary!D22="o",Primary!E22,0)</f>
        <v>0</v>
      </c>
    </row>
    <row r="19" spans="1:6">
      <c r="A19" s="124">
        <v>202324</v>
      </c>
      <c r="B19" s="88" t="s">
        <v>165</v>
      </c>
      <c r="C19" s="89">
        <f>Primary!$C23</f>
        <v>2131</v>
      </c>
      <c r="D19" s="88">
        <v>3</v>
      </c>
      <c r="E19" s="88">
        <f>AuthCode</f>
        <v>538</v>
      </c>
      <c r="F19" s="88">
        <f>IF(Primary!D23="o",Primary!E23,0)</f>
        <v>0</v>
      </c>
    </row>
    <row r="20" spans="1:6">
      <c r="A20" s="124">
        <v>202324</v>
      </c>
      <c r="B20" s="88" t="s">
        <v>165</v>
      </c>
      <c r="C20" s="89">
        <f>Primary!$C24</f>
        <v>2133</v>
      </c>
      <c r="D20" s="88">
        <v>3</v>
      </c>
      <c r="E20" s="88">
        <f>AuthCode</f>
        <v>538</v>
      </c>
      <c r="F20" s="88">
        <f>IF(Primary!D24="o",Primary!E24,0)</f>
        <v>0</v>
      </c>
    </row>
    <row r="21" spans="1:6">
      <c r="A21" s="124">
        <v>202324</v>
      </c>
      <c r="B21" s="88" t="s">
        <v>165</v>
      </c>
      <c r="C21" s="89">
        <f>Primary!$C25</f>
        <v>2136</v>
      </c>
      <c r="D21" s="88">
        <v>3</v>
      </c>
      <c r="E21" s="88">
        <f>AuthCode</f>
        <v>538</v>
      </c>
      <c r="F21" s="88">
        <f>IF(Primary!D25="o",Primary!E25,0)</f>
        <v>0</v>
      </c>
    </row>
    <row r="22" spans="1:6">
      <c r="A22" s="124">
        <v>202324</v>
      </c>
      <c r="B22" s="88" t="s">
        <v>165</v>
      </c>
      <c r="C22" s="89">
        <f>Primary!$C26</f>
        <v>2138</v>
      </c>
      <c r="D22" s="88">
        <v>3</v>
      </c>
      <c r="E22" s="88">
        <f>AuthCode</f>
        <v>538</v>
      </c>
      <c r="F22" s="88">
        <f>IF(Primary!D26="o",Primary!E26,0)</f>
        <v>0</v>
      </c>
    </row>
    <row r="23" spans="1:6">
      <c r="A23" s="124">
        <v>202324</v>
      </c>
      <c r="B23" s="88" t="s">
        <v>165</v>
      </c>
      <c r="C23" s="89">
        <f>Primary!$C27</f>
        <v>2144</v>
      </c>
      <c r="D23" s="88">
        <v>3</v>
      </c>
      <c r="E23" s="88">
        <f>AuthCode</f>
        <v>538</v>
      </c>
      <c r="F23" s="88">
        <f>IF(Primary!D27="o",Primary!E27,0)</f>
        <v>0</v>
      </c>
    </row>
    <row r="24" spans="1:6">
      <c r="A24" s="124">
        <v>202324</v>
      </c>
      <c r="B24" s="88" t="s">
        <v>165</v>
      </c>
      <c r="C24" s="89">
        <f>Primary!$C28</f>
        <v>2146</v>
      </c>
      <c r="D24" s="88">
        <v>3</v>
      </c>
      <c r="E24" s="88">
        <f>AuthCode</f>
        <v>538</v>
      </c>
      <c r="F24" s="88">
        <f>IF(Primary!D28="o",Primary!E28,0)</f>
        <v>0</v>
      </c>
    </row>
    <row r="25" spans="1:6">
      <c r="A25" s="124">
        <v>202324</v>
      </c>
      <c r="B25" s="88" t="s">
        <v>165</v>
      </c>
      <c r="C25" s="89">
        <f>Primary!$C29</f>
        <v>2148</v>
      </c>
      <c r="D25" s="88">
        <v>3</v>
      </c>
      <c r="E25" s="88">
        <f>AuthCode</f>
        <v>538</v>
      </c>
      <c r="F25" s="88">
        <f>IF(Primary!D29="o",Primary!E29,0)</f>
        <v>0</v>
      </c>
    </row>
    <row r="26" spans="1:6">
      <c r="A26" s="124">
        <v>202324</v>
      </c>
      <c r="B26" s="88" t="s">
        <v>165</v>
      </c>
      <c r="C26" s="89">
        <f>Primary!$C30</f>
        <v>2149</v>
      </c>
      <c r="D26" s="88">
        <v>3</v>
      </c>
      <c r="E26" s="88">
        <f>AuthCode</f>
        <v>538</v>
      </c>
      <c r="F26" s="88">
        <f>IF(Primary!D30="o",Primary!E30,0)</f>
        <v>0</v>
      </c>
    </row>
    <row r="27" spans="1:6">
      <c r="A27" s="124">
        <v>202324</v>
      </c>
      <c r="B27" s="88" t="s">
        <v>165</v>
      </c>
      <c r="C27" s="89">
        <f>Primary!$C31</f>
        <v>2151</v>
      </c>
      <c r="D27" s="88">
        <v>3</v>
      </c>
      <c r="E27" s="88">
        <f>AuthCode</f>
        <v>538</v>
      </c>
      <c r="F27" s="88">
        <f>IF(Primary!D31="o",Primary!E31,0)</f>
        <v>0</v>
      </c>
    </row>
    <row r="28" spans="1:6">
      <c r="A28" s="124">
        <v>202324</v>
      </c>
      <c r="B28" s="88" t="s">
        <v>165</v>
      </c>
      <c r="C28" s="89">
        <f>Primary!$C32</f>
        <v>2152</v>
      </c>
      <c r="D28" s="88">
        <v>3</v>
      </c>
      <c r="E28" s="88">
        <f>AuthCode</f>
        <v>538</v>
      </c>
      <c r="F28" s="88">
        <f>IF(Primary!D32="o",Primary!E32,0)</f>
        <v>0</v>
      </c>
    </row>
    <row r="29" spans="1:6">
      <c r="A29" s="124">
        <v>202324</v>
      </c>
      <c r="B29" s="88" t="s">
        <v>165</v>
      </c>
      <c r="C29" s="89">
        <f>Primary!$C33</f>
        <v>2156</v>
      </c>
      <c r="D29" s="88">
        <v>3</v>
      </c>
      <c r="E29" s="88">
        <f>AuthCode</f>
        <v>538</v>
      </c>
      <c r="F29" s="88">
        <f>IF(Primary!D33="o",Primary!E33,0)</f>
        <v>0</v>
      </c>
    </row>
    <row r="30" spans="1:6">
      <c r="A30" s="124">
        <v>202324</v>
      </c>
      <c r="B30" s="88" t="s">
        <v>165</v>
      </c>
      <c r="C30" s="89">
        <f>Primary!$C34</f>
        <v>2163</v>
      </c>
      <c r="D30" s="88">
        <v>3</v>
      </c>
      <c r="E30" s="88">
        <f>AuthCode</f>
        <v>538</v>
      </c>
      <c r="F30" s="88">
        <f>IF(Primary!D34="o",Primary!E34,0)</f>
        <v>0</v>
      </c>
    </row>
    <row r="31" spans="1:6">
      <c r="A31" s="124">
        <v>202324</v>
      </c>
      <c r="B31" s="88" t="s">
        <v>165</v>
      </c>
      <c r="C31" s="89">
        <f>Primary!$C35</f>
        <v>2165</v>
      </c>
      <c r="D31" s="88">
        <v>3</v>
      </c>
      <c r="E31" s="88">
        <f>AuthCode</f>
        <v>538</v>
      </c>
      <c r="F31" s="88">
        <f>IF(Primary!D35="o",Primary!E35,0)</f>
        <v>0</v>
      </c>
    </row>
    <row r="32" spans="1:6">
      <c r="A32" s="124">
        <v>202324</v>
      </c>
      <c r="B32" s="88" t="s">
        <v>165</v>
      </c>
      <c r="C32" s="89">
        <f>Primary!$C36</f>
        <v>2178</v>
      </c>
      <c r="D32" s="88">
        <v>3</v>
      </c>
      <c r="E32" s="88">
        <f>AuthCode</f>
        <v>538</v>
      </c>
      <c r="F32" s="88">
        <f>IF(Primary!D36="o",Primary!E36,0)</f>
        <v>0</v>
      </c>
    </row>
    <row r="33" spans="1:6">
      <c r="A33" s="124">
        <v>202324</v>
      </c>
      <c r="B33" s="88" t="s">
        <v>165</v>
      </c>
      <c r="C33" s="89">
        <f>Primary!$C37</f>
        <v>2179</v>
      </c>
      <c r="D33" s="88">
        <v>3</v>
      </c>
      <c r="E33" s="88">
        <f>AuthCode</f>
        <v>538</v>
      </c>
      <c r="F33" s="88">
        <f>IF(Primary!D37="o",Primary!E37,0)</f>
        <v>0</v>
      </c>
    </row>
    <row r="34" spans="1:6">
      <c r="A34" s="124">
        <v>202324</v>
      </c>
      <c r="B34" s="88" t="s">
        <v>165</v>
      </c>
      <c r="C34" s="89">
        <f>Primary!$C38</f>
        <v>2181</v>
      </c>
      <c r="D34" s="88">
        <v>3</v>
      </c>
      <c r="E34" s="88">
        <f>AuthCode</f>
        <v>538</v>
      </c>
      <c r="F34" s="88">
        <f>IF(Primary!D38="o",Primary!E38,0)</f>
        <v>0</v>
      </c>
    </row>
    <row r="35" spans="1:6">
      <c r="A35" s="124">
        <v>202324</v>
      </c>
      <c r="B35" s="88" t="s">
        <v>165</v>
      </c>
      <c r="C35" s="89">
        <f>Primary!$C39</f>
        <v>2182</v>
      </c>
      <c r="D35" s="88">
        <v>3</v>
      </c>
      <c r="E35" s="88">
        <f>AuthCode</f>
        <v>538</v>
      </c>
      <c r="F35" s="88">
        <f>IF(Primary!D39="o",Primary!E39,0)</f>
        <v>0</v>
      </c>
    </row>
    <row r="36" spans="1:6">
      <c r="A36" s="124">
        <v>202324</v>
      </c>
      <c r="B36" s="88" t="s">
        <v>165</v>
      </c>
      <c r="C36" s="89">
        <f>Primary!$C40</f>
        <v>2184</v>
      </c>
      <c r="D36" s="88">
        <v>3</v>
      </c>
      <c r="E36" s="88">
        <f>AuthCode</f>
        <v>538</v>
      </c>
      <c r="F36" s="88">
        <f>IF(Primary!D40="o",Primary!E40,0)</f>
        <v>0</v>
      </c>
    </row>
    <row r="37" spans="1:6">
      <c r="A37" s="124">
        <v>202324</v>
      </c>
      <c r="B37" s="88" t="s">
        <v>165</v>
      </c>
      <c r="C37" s="89">
        <f>Primary!$C41</f>
        <v>2185</v>
      </c>
      <c r="D37" s="88">
        <v>3</v>
      </c>
      <c r="E37" s="88">
        <f>AuthCode</f>
        <v>538</v>
      </c>
      <c r="F37" s="88">
        <f>IF(Primary!D41="o",Primary!E41,0)</f>
        <v>0</v>
      </c>
    </row>
    <row r="38" spans="1:6">
      <c r="A38" s="124">
        <v>202324</v>
      </c>
      <c r="B38" s="88" t="s">
        <v>165</v>
      </c>
      <c r="C38" s="89">
        <f>Primary!$C42</f>
        <v>2186</v>
      </c>
      <c r="D38" s="88">
        <v>3</v>
      </c>
      <c r="E38" s="88">
        <f>AuthCode</f>
        <v>538</v>
      </c>
      <c r="F38" s="88">
        <f>IF(Primary!D42="o",Primary!E42,0)</f>
        <v>0</v>
      </c>
    </row>
    <row r="39" spans="1:6">
      <c r="A39" s="124">
        <v>202324</v>
      </c>
      <c r="B39" s="88" t="s">
        <v>165</v>
      </c>
      <c r="C39" s="89">
        <f>Primary!$C43</f>
        <v>3037</v>
      </c>
      <c r="D39" s="88">
        <v>3</v>
      </c>
      <c r="E39" s="88">
        <f>AuthCode</f>
        <v>538</v>
      </c>
      <c r="F39" s="88">
        <f>IF(Primary!D43="o",Primary!E43,0)</f>
        <v>0</v>
      </c>
    </row>
    <row r="40" spans="1:6">
      <c r="A40" s="124">
        <v>202324</v>
      </c>
      <c r="B40" s="88" t="s">
        <v>165</v>
      </c>
      <c r="C40" s="89">
        <f>Primary!$C44</f>
        <v>3047</v>
      </c>
      <c r="D40" s="88">
        <v>3</v>
      </c>
      <c r="E40" s="88">
        <f>AuthCode</f>
        <v>538</v>
      </c>
      <c r="F40" s="88">
        <f>IF(Primary!D44="o",Primary!E44,0)</f>
        <v>0</v>
      </c>
    </row>
    <row r="41" spans="1:6">
      <c r="A41" s="124">
        <v>202324</v>
      </c>
      <c r="B41" s="88" t="s">
        <v>165</v>
      </c>
      <c r="C41" s="89">
        <f>Primary!$C45</f>
        <v>3057</v>
      </c>
      <c r="D41" s="88">
        <v>3</v>
      </c>
      <c r="E41" s="88">
        <f>AuthCode</f>
        <v>538</v>
      </c>
      <c r="F41" s="88">
        <f>IF(Primary!D45="o",Primary!E45,0)</f>
        <v>0</v>
      </c>
    </row>
    <row r="42" spans="1:6">
      <c r="A42" s="124">
        <v>202324</v>
      </c>
      <c r="B42" s="88" t="s">
        <v>165</v>
      </c>
      <c r="C42" s="89">
        <f>Primary!$C46</f>
        <v>3320</v>
      </c>
      <c r="D42" s="88">
        <v>3</v>
      </c>
      <c r="E42" s="88">
        <f>AuthCode</f>
        <v>538</v>
      </c>
      <c r="F42" s="88">
        <f>IF(Primary!D46="o",Primary!E46,0)</f>
        <v>0</v>
      </c>
    </row>
    <row r="43" spans="1:6">
      <c r="A43" s="124">
        <v>202324</v>
      </c>
      <c r="B43" s="88" t="s">
        <v>165</v>
      </c>
      <c r="C43" s="89">
        <f>Primary!$C47</f>
        <v>3321</v>
      </c>
      <c r="D43" s="88">
        <v>3</v>
      </c>
      <c r="E43" s="88">
        <f>AuthCode</f>
        <v>538</v>
      </c>
      <c r="F43" s="88">
        <f>IF(Primary!D47="o",Primary!E47,0)</f>
        <v>0</v>
      </c>
    </row>
    <row r="44" spans="1:6">
      <c r="A44" s="124">
        <v>202324</v>
      </c>
      <c r="B44" s="88" t="s">
        <v>165</v>
      </c>
      <c r="C44" s="89">
        <f>Primary!$C48</f>
        <v>3363</v>
      </c>
      <c r="D44" s="88">
        <v>3</v>
      </c>
      <c r="E44" s="88">
        <f>AuthCode</f>
        <v>538</v>
      </c>
      <c r="F44" s="88">
        <f>IF(Primary!D48="o",Primary!E48,0)</f>
        <v>0</v>
      </c>
    </row>
    <row r="45" spans="1:6">
      <c r="A45" s="124">
        <v>202324</v>
      </c>
      <c r="B45" s="88" t="s">
        <v>165</v>
      </c>
      <c r="C45" s="89">
        <f>Primary!$C49</f>
        <v>3364</v>
      </c>
      <c r="D45" s="88">
        <v>3</v>
      </c>
      <c r="E45" s="88">
        <f>AuthCode</f>
        <v>538</v>
      </c>
      <c r="F45" s="88">
        <f>IF(Primary!D49="o",Primary!E49,0)</f>
        <v>0</v>
      </c>
    </row>
    <row r="46" spans="1:6">
      <c r="A46" s="124">
        <v>202324</v>
      </c>
      <c r="B46" s="88" t="s">
        <v>165</v>
      </c>
      <c r="C46" s="89">
        <f>Primary!$C50</f>
        <v>3365</v>
      </c>
      <c r="D46" s="88">
        <v>3</v>
      </c>
      <c r="E46" s="88">
        <f>AuthCode</f>
        <v>538</v>
      </c>
      <c r="F46" s="88">
        <f>IF(Primary!D50="o",Primary!E50,0)</f>
        <v>0</v>
      </c>
    </row>
    <row r="47" spans="1:6">
      <c r="A47" s="124">
        <v>202324</v>
      </c>
      <c r="B47" s="88" t="s">
        <v>165</v>
      </c>
      <c r="C47" s="89">
        <f>Primary!$C51</f>
        <v>3367</v>
      </c>
      <c r="D47" s="88">
        <v>3</v>
      </c>
      <c r="E47" s="88">
        <f>AuthCode</f>
        <v>538</v>
      </c>
      <c r="F47" s="88">
        <f>IF(Primary!D51="o",Primary!E51,0)</f>
        <v>0</v>
      </c>
    </row>
    <row r="48" spans="1:6">
      <c r="A48" s="124">
        <v>202324</v>
      </c>
      <c r="B48" s="88" t="s">
        <v>165</v>
      </c>
      <c r="C48" s="89">
        <f>Primary!$C52</f>
        <v>3368</v>
      </c>
      <c r="D48" s="88">
        <v>3</v>
      </c>
      <c r="E48" s="88">
        <f>AuthCode</f>
        <v>538</v>
      </c>
      <c r="F48" s="88">
        <f>IF(Primary!D52="o",Primary!E52,0)</f>
        <v>0</v>
      </c>
    </row>
    <row r="49" spans="1:6">
      <c r="A49" s="124">
        <v>202324</v>
      </c>
      <c r="B49" s="88" t="s">
        <v>165</v>
      </c>
      <c r="C49" s="89">
        <f>Primary!$C53</f>
        <v>3372</v>
      </c>
      <c r="D49" s="88">
        <v>3</v>
      </c>
      <c r="E49" s="88">
        <f>AuthCode</f>
        <v>538</v>
      </c>
      <c r="F49" s="88">
        <f>IF(Primary!D53="o",Primary!E53,0)</f>
        <v>0</v>
      </c>
    </row>
    <row r="50" spans="1:6">
      <c r="A50" s="124">
        <v>202324</v>
      </c>
      <c r="B50" s="88" t="s">
        <v>165</v>
      </c>
      <c r="C50" s="89">
        <f>Primary!$C54</f>
        <v>3373</v>
      </c>
      <c r="D50" s="88">
        <v>3</v>
      </c>
      <c r="E50" s="88">
        <f>AuthCode</f>
        <v>538</v>
      </c>
      <c r="F50" s="88">
        <f>IF(Primary!D54="o",Primary!E54,0)</f>
        <v>0</v>
      </c>
    </row>
    <row r="51" spans="1:6">
      <c r="A51" s="124">
        <v>202324</v>
      </c>
      <c r="B51" s="88" t="s">
        <v>165</v>
      </c>
      <c r="C51" s="89">
        <f>Primary!$C11</f>
        <v>2109</v>
      </c>
      <c r="D51" s="88">
        <f>D7+1</f>
        <v>4</v>
      </c>
      <c r="E51" s="88">
        <f>AuthCode</f>
        <v>538</v>
      </c>
      <c r="F51" s="88">
        <f>IF(Primary!D11="c",Primary!E11,0)</f>
        <v>0</v>
      </c>
    </row>
    <row r="52" spans="1:6">
      <c r="A52" s="124">
        <v>202324</v>
      </c>
      <c r="B52" s="88" t="s">
        <v>165</v>
      </c>
      <c r="C52" s="89">
        <f>Primary!$C12</f>
        <v>2111</v>
      </c>
      <c r="D52" s="88">
        <f>D8+1</f>
        <v>4</v>
      </c>
      <c r="E52" s="88">
        <f>AuthCode</f>
        <v>538</v>
      </c>
      <c r="F52" s="88">
        <f>IF(Primary!D12="c",Primary!E12,0)</f>
        <v>0</v>
      </c>
    </row>
    <row r="53" spans="1:6">
      <c r="A53" s="124">
        <v>202324</v>
      </c>
      <c r="B53" s="88" t="s">
        <v>165</v>
      </c>
      <c r="C53" s="89">
        <f>Primary!$C13</f>
        <v>2114</v>
      </c>
      <c r="D53" s="88">
        <f>D9+1</f>
        <v>4</v>
      </c>
      <c r="E53" s="88">
        <f>AuthCode</f>
        <v>538</v>
      </c>
      <c r="F53" s="88">
        <f>IF(Primary!D13="c",Primary!E13,0)</f>
        <v>0</v>
      </c>
    </row>
    <row r="54" spans="1:6">
      <c r="A54" s="124">
        <v>202324</v>
      </c>
      <c r="B54" s="88" t="s">
        <v>165</v>
      </c>
      <c r="C54" s="89">
        <f>Primary!$C14</f>
        <v>2115</v>
      </c>
      <c r="D54" s="88">
        <f>D10+1</f>
        <v>4</v>
      </c>
      <c r="E54" s="88">
        <f>AuthCode</f>
        <v>538</v>
      </c>
      <c r="F54" s="88">
        <f>IF(Primary!D14="c",Primary!E14,0)</f>
        <v>0</v>
      </c>
    </row>
    <row r="55" spans="1:6">
      <c r="A55" s="124">
        <v>202324</v>
      </c>
      <c r="B55" s="88" t="s">
        <v>165</v>
      </c>
      <c r="C55" s="89">
        <f>Primary!$C15</f>
        <v>2117</v>
      </c>
      <c r="D55" s="88">
        <f>D11+1</f>
        <v>4</v>
      </c>
      <c r="E55" s="88">
        <f>AuthCode</f>
        <v>538</v>
      </c>
      <c r="F55" s="88">
        <f>IF(Primary!D15="c",Primary!E15,0)</f>
        <v>0</v>
      </c>
    </row>
    <row r="56" spans="1:6">
      <c r="A56" s="124">
        <v>202324</v>
      </c>
      <c r="B56" s="88" t="s">
        <v>165</v>
      </c>
      <c r="C56" s="89">
        <f>Primary!$C16</f>
        <v>2118</v>
      </c>
      <c r="D56" s="88">
        <f>D12+1</f>
        <v>4</v>
      </c>
      <c r="E56" s="88">
        <f>AuthCode</f>
        <v>538</v>
      </c>
      <c r="F56" s="88">
        <f>IF(Primary!D16="c",Primary!E16,0)</f>
        <v>0</v>
      </c>
    </row>
    <row r="57" spans="1:6">
      <c r="A57" s="124">
        <v>202324</v>
      </c>
      <c r="B57" s="88" t="s">
        <v>165</v>
      </c>
      <c r="C57" s="89">
        <f>Primary!$C17</f>
        <v>2120</v>
      </c>
      <c r="D57" s="88">
        <f>D13+1</f>
        <v>4</v>
      </c>
      <c r="E57" s="88">
        <f>AuthCode</f>
        <v>538</v>
      </c>
      <c r="F57" s="88">
        <f>IF(Primary!D17="c",Primary!E17,0)</f>
        <v>0</v>
      </c>
    </row>
    <row r="58" spans="1:6">
      <c r="A58" s="124">
        <v>202324</v>
      </c>
      <c r="B58" s="88" t="s">
        <v>165</v>
      </c>
      <c r="C58" s="89">
        <f>Primary!$C18</f>
        <v>2122</v>
      </c>
      <c r="D58" s="88">
        <f>D14+1</f>
        <v>4</v>
      </c>
      <c r="E58" s="88">
        <f>AuthCode</f>
        <v>538</v>
      </c>
      <c r="F58" s="88">
        <f>IF(Primary!D18="c",Primary!E18,0)</f>
        <v>0</v>
      </c>
    </row>
    <row r="59" spans="1:6">
      <c r="A59" s="124">
        <v>202324</v>
      </c>
      <c r="B59" s="88" t="s">
        <v>165</v>
      </c>
      <c r="C59" s="89">
        <f>Primary!$C19</f>
        <v>2124</v>
      </c>
      <c r="D59" s="88">
        <f>D15+1</f>
        <v>4</v>
      </c>
      <c r="E59" s="88">
        <f>AuthCode</f>
        <v>538</v>
      </c>
      <c r="F59" s="88">
        <f>IF(Primary!D19="c",Primary!E19,0)</f>
        <v>0</v>
      </c>
    </row>
    <row r="60" spans="1:6">
      <c r="A60" s="124">
        <v>202324</v>
      </c>
      <c r="B60" s="88" t="s">
        <v>165</v>
      </c>
      <c r="C60" s="89">
        <f>Primary!$C20</f>
        <v>2126</v>
      </c>
      <c r="D60" s="88">
        <f>D16+1</f>
        <v>4</v>
      </c>
      <c r="E60" s="88">
        <f>AuthCode</f>
        <v>538</v>
      </c>
      <c r="F60" s="88">
        <f>IF(Primary!D20="c",Primary!E20,0)</f>
        <v>0</v>
      </c>
    </row>
    <row r="61" spans="1:6">
      <c r="A61" s="124">
        <v>202324</v>
      </c>
      <c r="B61" s="88" t="s">
        <v>165</v>
      </c>
      <c r="C61" s="89">
        <f>Primary!$C21</f>
        <v>2127</v>
      </c>
      <c r="D61" s="88">
        <f>D17+1</f>
        <v>4</v>
      </c>
      <c r="E61" s="88">
        <f>AuthCode</f>
        <v>538</v>
      </c>
      <c r="F61" s="88">
        <f>IF(Primary!D21="c",Primary!E21,0)</f>
        <v>0</v>
      </c>
    </row>
    <row r="62" spans="1:6">
      <c r="A62" s="124">
        <v>202324</v>
      </c>
      <c r="B62" s="88" t="s">
        <v>165</v>
      </c>
      <c r="C62" s="89">
        <f>Primary!$C22</f>
        <v>2128</v>
      </c>
      <c r="D62" s="88">
        <f>D18+1</f>
        <v>4</v>
      </c>
      <c r="E62" s="88">
        <f>AuthCode</f>
        <v>538</v>
      </c>
      <c r="F62" s="88">
        <f>IF(Primary!D22="c",Primary!E22,0)</f>
        <v>0</v>
      </c>
    </row>
    <row r="63" spans="1:6">
      <c r="A63" s="124">
        <v>202324</v>
      </c>
      <c r="B63" s="88" t="s">
        <v>165</v>
      </c>
      <c r="C63" s="89">
        <f>Primary!$C23</f>
        <v>2131</v>
      </c>
      <c r="D63" s="88">
        <f>D19+1</f>
        <v>4</v>
      </c>
      <c r="E63" s="88">
        <f>AuthCode</f>
        <v>538</v>
      </c>
      <c r="F63" s="88">
        <f>IF(Primary!D23="c",Primary!E23,0)</f>
        <v>0</v>
      </c>
    </row>
    <row r="64" spans="1:6">
      <c r="A64" s="124">
        <v>202324</v>
      </c>
      <c r="B64" s="88" t="s">
        <v>165</v>
      </c>
      <c r="C64" s="89">
        <f>Primary!$C24</f>
        <v>2133</v>
      </c>
      <c r="D64" s="88">
        <f>D20+1</f>
        <v>4</v>
      </c>
      <c r="E64" s="88">
        <f>AuthCode</f>
        <v>538</v>
      </c>
      <c r="F64" s="88">
        <f>IF(Primary!D24="c",Primary!E24,0)</f>
        <v>0</v>
      </c>
    </row>
    <row r="65" spans="1:6">
      <c r="A65" s="124">
        <v>202324</v>
      </c>
      <c r="B65" s="88" t="s">
        <v>165</v>
      </c>
      <c r="C65" s="89">
        <f>Primary!$C25</f>
        <v>2136</v>
      </c>
      <c r="D65" s="88">
        <f>D21+1</f>
        <v>4</v>
      </c>
      <c r="E65" s="88">
        <f>AuthCode</f>
        <v>538</v>
      </c>
      <c r="F65" s="88">
        <f>IF(Primary!D25="c",Primary!E25,0)</f>
        <v>0</v>
      </c>
    </row>
    <row r="66" spans="1:6">
      <c r="A66" s="124">
        <v>202324</v>
      </c>
      <c r="B66" s="88" t="s">
        <v>165</v>
      </c>
      <c r="C66" s="89">
        <f>Primary!$C26</f>
        <v>2138</v>
      </c>
      <c r="D66" s="88">
        <f>D22+1</f>
        <v>4</v>
      </c>
      <c r="E66" s="88">
        <f>AuthCode</f>
        <v>538</v>
      </c>
      <c r="F66" s="88">
        <f>IF(Primary!D26="c",Primary!E26,0)</f>
        <v>0</v>
      </c>
    </row>
    <row r="67" spans="1:6">
      <c r="A67" s="124">
        <v>202324</v>
      </c>
      <c r="B67" s="88" t="s">
        <v>165</v>
      </c>
      <c r="C67" s="89">
        <f>Primary!$C27</f>
        <v>2144</v>
      </c>
      <c r="D67" s="88">
        <f>D23+1</f>
        <v>4</v>
      </c>
      <c r="E67" s="88">
        <f>AuthCode</f>
        <v>538</v>
      </c>
      <c r="F67" s="88">
        <f>IF(Primary!D27="c",Primary!E27,0)</f>
        <v>0</v>
      </c>
    </row>
    <row r="68" spans="1:6">
      <c r="A68" s="124">
        <v>202324</v>
      </c>
      <c r="B68" s="88" t="s">
        <v>165</v>
      </c>
      <c r="C68" s="89">
        <f>Primary!$C28</f>
        <v>2146</v>
      </c>
      <c r="D68" s="88">
        <f>D24+1</f>
        <v>4</v>
      </c>
      <c r="E68" s="88">
        <f>AuthCode</f>
        <v>538</v>
      </c>
      <c r="F68" s="88">
        <f>IF(Primary!D28="c",Primary!E28,0)</f>
        <v>0</v>
      </c>
    </row>
    <row r="69" spans="1:6">
      <c r="A69" s="124">
        <v>202324</v>
      </c>
      <c r="B69" s="88" t="s">
        <v>165</v>
      </c>
      <c r="C69" s="89">
        <f>Primary!$C29</f>
        <v>2148</v>
      </c>
      <c r="D69" s="88">
        <f>D25+1</f>
        <v>4</v>
      </c>
      <c r="E69" s="88">
        <f>AuthCode</f>
        <v>538</v>
      </c>
      <c r="F69" s="88">
        <f>IF(Primary!D29="c",Primary!E29,0)</f>
        <v>0</v>
      </c>
    </row>
    <row r="70" spans="1:6">
      <c r="A70" s="124">
        <v>202324</v>
      </c>
      <c r="B70" s="88" t="s">
        <v>165</v>
      </c>
      <c r="C70" s="89">
        <f>Primary!$C30</f>
        <v>2149</v>
      </c>
      <c r="D70" s="88">
        <f>D26+1</f>
        <v>4</v>
      </c>
      <c r="E70" s="88">
        <f>AuthCode</f>
        <v>538</v>
      </c>
      <c r="F70" s="88">
        <f>IF(Primary!D30="c",Primary!E30,0)</f>
        <v>0</v>
      </c>
    </row>
    <row r="71" spans="1:6">
      <c r="A71" s="124">
        <v>202324</v>
      </c>
      <c r="B71" s="88" t="s">
        <v>165</v>
      </c>
      <c r="C71" s="89">
        <f>Primary!$C31</f>
        <v>2151</v>
      </c>
      <c r="D71" s="88">
        <f>D27+1</f>
        <v>4</v>
      </c>
      <c r="E71" s="88">
        <f>AuthCode</f>
        <v>538</v>
      </c>
      <c r="F71" s="88">
        <f>IF(Primary!D31="c",Primary!E31,0)</f>
        <v>0</v>
      </c>
    </row>
    <row r="72" spans="1:6">
      <c r="A72" s="124">
        <v>202324</v>
      </c>
      <c r="B72" s="88" t="s">
        <v>165</v>
      </c>
      <c r="C72" s="89">
        <f>Primary!$C32</f>
        <v>2152</v>
      </c>
      <c r="D72" s="88">
        <f>D28+1</f>
        <v>4</v>
      </c>
      <c r="E72" s="88">
        <f>AuthCode</f>
        <v>538</v>
      </c>
      <c r="F72" s="88">
        <f>IF(Primary!D32="c",Primary!E32,0)</f>
        <v>0</v>
      </c>
    </row>
    <row r="73" spans="1:6">
      <c r="A73" s="124">
        <v>202324</v>
      </c>
      <c r="B73" s="88" t="s">
        <v>165</v>
      </c>
      <c r="C73" s="89">
        <f>Primary!$C33</f>
        <v>2156</v>
      </c>
      <c r="D73" s="88">
        <f>D29+1</f>
        <v>4</v>
      </c>
      <c r="E73" s="88">
        <f>AuthCode</f>
        <v>538</v>
      </c>
      <c r="F73" s="88">
        <f>IF(Primary!D33="c",Primary!E33,0)</f>
        <v>0</v>
      </c>
    </row>
    <row r="74" spans="1:6">
      <c r="A74" s="124">
        <v>202324</v>
      </c>
      <c r="B74" s="88" t="s">
        <v>165</v>
      </c>
      <c r="C74" s="89">
        <f>Primary!$C34</f>
        <v>2163</v>
      </c>
      <c r="D74" s="88">
        <f>D30+1</f>
        <v>4</v>
      </c>
      <c r="E74" s="88">
        <f>AuthCode</f>
        <v>538</v>
      </c>
      <c r="F74" s="88">
        <f>IF(Primary!D34="c",Primary!E34,0)</f>
        <v>0</v>
      </c>
    </row>
    <row r="75" spans="1:6">
      <c r="A75" s="124">
        <v>202324</v>
      </c>
      <c r="B75" s="88" t="s">
        <v>165</v>
      </c>
      <c r="C75" s="89">
        <f>Primary!$C35</f>
        <v>2165</v>
      </c>
      <c r="D75" s="88">
        <f>D31+1</f>
        <v>4</v>
      </c>
      <c r="E75" s="88">
        <f>AuthCode</f>
        <v>538</v>
      </c>
      <c r="F75" s="88">
        <f>IF(Primary!D35="c",Primary!E35,0)</f>
        <v>0</v>
      </c>
    </row>
    <row r="76" spans="1:6">
      <c r="A76" s="124">
        <v>202324</v>
      </c>
      <c r="B76" s="88" t="s">
        <v>165</v>
      </c>
      <c r="C76" s="89">
        <f>Primary!$C36</f>
        <v>2178</v>
      </c>
      <c r="D76" s="88">
        <f>D32+1</f>
        <v>4</v>
      </c>
      <c r="E76" s="88">
        <f>AuthCode</f>
        <v>538</v>
      </c>
      <c r="F76" s="88">
        <f>IF(Primary!D36="c",Primary!E36,0)</f>
        <v>0</v>
      </c>
    </row>
    <row r="77" spans="1:6">
      <c r="A77" s="124">
        <v>202324</v>
      </c>
      <c r="B77" s="88" t="s">
        <v>165</v>
      </c>
      <c r="C77" s="89">
        <f>Primary!$C37</f>
        <v>2179</v>
      </c>
      <c r="D77" s="88">
        <f>D33+1</f>
        <v>4</v>
      </c>
      <c r="E77" s="88">
        <f>AuthCode</f>
        <v>538</v>
      </c>
      <c r="F77" s="88">
        <f>IF(Primary!D37="c",Primary!E37,0)</f>
        <v>0</v>
      </c>
    </row>
    <row r="78" spans="1:6">
      <c r="A78" s="124">
        <v>202324</v>
      </c>
      <c r="B78" s="88" t="s">
        <v>165</v>
      </c>
      <c r="C78" s="89">
        <f>Primary!$C38</f>
        <v>2181</v>
      </c>
      <c r="D78" s="88">
        <f>D34+1</f>
        <v>4</v>
      </c>
      <c r="E78" s="88">
        <f>AuthCode</f>
        <v>538</v>
      </c>
      <c r="F78" s="88">
        <f>IF(Primary!D38="c",Primary!E38,0)</f>
        <v>0</v>
      </c>
    </row>
    <row r="79" spans="1:6">
      <c r="A79" s="124">
        <v>202324</v>
      </c>
      <c r="B79" s="88" t="s">
        <v>165</v>
      </c>
      <c r="C79" s="89">
        <f>Primary!$C39</f>
        <v>2182</v>
      </c>
      <c r="D79" s="88">
        <f>D35+1</f>
        <v>4</v>
      </c>
      <c r="E79" s="88">
        <f>AuthCode</f>
        <v>538</v>
      </c>
      <c r="F79" s="88">
        <f>IF(Primary!D39="c",Primary!E39,0)</f>
        <v>0</v>
      </c>
    </row>
    <row r="80" spans="1:6">
      <c r="A80" s="124">
        <v>202324</v>
      </c>
      <c r="B80" s="88" t="s">
        <v>165</v>
      </c>
      <c r="C80" s="89">
        <f>Primary!$C40</f>
        <v>2184</v>
      </c>
      <c r="D80" s="88">
        <f>D36+1</f>
        <v>4</v>
      </c>
      <c r="E80" s="88">
        <f>AuthCode</f>
        <v>538</v>
      </c>
      <c r="F80" s="88">
        <f>IF(Primary!D40="c",Primary!E40,0)</f>
        <v>0</v>
      </c>
    </row>
    <row r="81" spans="1:6">
      <c r="A81" s="124">
        <v>202324</v>
      </c>
      <c r="B81" s="88" t="s">
        <v>165</v>
      </c>
      <c r="C81" s="89">
        <f>Primary!$C41</f>
        <v>2185</v>
      </c>
      <c r="D81" s="88">
        <f>D37+1</f>
        <v>4</v>
      </c>
      <c r="E81" s="88">
        <f>AuthCode</f>
        <v>538</v>
      </c>
      <c r="F81" s="88">
        <f>IF(Primary!D41="c",Primary!E41,0)</f>
        <v>0</v>
      </c>
    </row>
    <row r="82" spans="1:6">
      <c r="A82" s="124">
        <v>202324</v>
      </c>
      <c r="B82" s="88" t="s">
        <v>165</v>
      </c>
      <c r="C82" s="89">
        <f>Primary!$C42</f>
        <v>2186</v>
      </c>
      <c r="D82" s="88">
        <f>D38+1</f>
        <v>4</v>
      </c>
      <c r="E82" s="88">
        <f>AuthCode</f>
        <v>538</v>
      </c>
      <c r="F82" s="88">
        <f>IF(Primary!D42="c",Primary!E42,0)</f>
        <v>0</v>
      </c>
    </row>
    <row r="83" spans="1:6">
      <c r="A83" s="124">
        <v>202324</v>
      </c>
      <c r="B83" s="88" t="s">
        <v>165</v>
      </c>
      <c r="C83" s="89">
        <f>Primary!$C43</f>
        <v>3037</v>
      </c>
      <c r="D83" s="88">
        <f>D39+1</f>
        <v>4</v>
      </c>
      <c r="E83" s="88">
        <f>AuthCode</f>
        <v>538</v>
      </c>
      <c r="F83" s="88">
        <f>IF(Primary!D43="c",Primary!E43,0)</f>
        <v>0</v>
      </c>
    </row>
    <row r="84" spans="1:6">
      <c r="A84" s="124">
        <v>202324</v>
      </c>
      <c r="B84" s="88" t="s">
        <v>165</v>
      </c>
      <c r="C84" s="89">
        <f>Primary!$C44</f>
        <v>3047</v>
      </c>
      <c r="D84" s="88">
        <f>D40+1</f>
        <v>4</v>
      </c>
      <c r="E84" s="88">
        <f>AuthCode</f>
        <v>538</v>
      </c>
      <c r="F84" s="88">
        <f>IF(Primary!D44="c",Primary!E44,0)</f>
        <v>0</v>
      </c>
    </row>
    <row r="85" spans="1:6">
      <c r="A85" s="124">
        <v>202324</v>
      </c>
      <c r="B85" s="88" t="s">
        <v>165</v>
      </c>
      <c r="C85" s="89">
        <f>Primary!$C45</f>
        <v>3057</v>
      </c>
      <c r="D85" s="88">
        <f>D41+1</f>
        <v>4</v>
      </c>
      <c r="E85" s="88">
        <f>AuthCode</f>
        <v>538</v>
      </c>
      <c r="F85" s="88">
        <f>IF(Primary!D45="c",Primary!E45,0)</f>
        <v>0</v>
      </c>
    </row>
    <row r="86" spans="1:6">
      <c r="A86" s="124">
        <v>202324</v>
      </c>
      <c r="B86" s="88" t="s">
        <v>165</v>
      </c>
      <c r="C86" s="89">
        <f>Primary!$C46</f>
        <v>3320</v>
      </c>
      <c r="D86" s="88">
        <f>D42+1</f>
        <v>4</v>
      </c>
      <c r="E86" s="88">
        <f>AuthCode</f>
        <v>538</v>
      </c>
      <c r="F86" s="88">
        <f>IF(Primary!D46="c",Primary!E46,0)</f>
        <v>0</v>
      </c>
    </row>
    <row r="87" spans="1:6">
      <c r="A87" s="124">
        <v>202324</v>
      </c>
      <c r="B87" s="88" t="s">
        <v>165</v>
      </c>
      <c r="C87" s="89">
        <f>Primary!$C47</f>
        <v>3321</v>
      </c>
      <c r="D87" s="88">
        <f>D43+1</f>
        <v>4</v>
      </c>
      <c r="E87" s="88">
        <f>AuthCode</f>
        <v>538</v>
      </c>
      <c r="F87" s="88">
        <f>IF(Primary!D47="c",Primary!E47,0)</f>
        <v>0</v>
      </c>
    </row>
    <row r="88" spans="1:6">
      <c r="A88" s="124">
        <v>202324</v>
      </c>
      <c r="B88" s="88" t="s">
        <v>165</v>
      </c>
      <c r="C88" s="89">
        <f>Primary!$C48</f>
        <v>3363</v>
      </c>
      <c r="D88" s="88">
        <f>D44+1</f>
        <v>4</v>
      </c>
      <c r="E88" s="88">
        <f>AuthCode</f>
        <v>538</v>
      </c>
      <c r="F88" s="88">
        <f>IF(Primary!D48="c",Primary!E48,0)</f>
        <v>0</v>
      </c>
    </row>
    <row r="89" spans="1:6">
      <c r="A89" s="124">
        <v>202324</v>
      </c>
      <c r="B89" s="88" t="s">
        <v>165</v>
      </c>
      <c r="C89" s="89">
        <f>Primary!$C49</f>
        <v>3364</v>
      </c>
      <c r="D89" s="88">
        <f>D45+1</f>
        <v>4</v>
      </c>
      <c r="E89" s="88">
        <f>AuthCode</f>
        <v>538</v>
      </c>
      <c r="F89" s="88">
        <f>IF(Primary!D49="c",Primary!E49,0)</f>
        <v>0</v>
      </c>
    </row>
    <row r="90" spans="1:6">
      <c r="A90" s="124">
        <v>202324</v>
      </c>
      <c r="B90" s="88" t="s">
        <v>165</v>
      </c>
      <c r="C90" s="89">
        <f>Primary!$C50</f>
        <v>3365</v>
      </c>
      <c r="D90" s="88">
        <f>D46+1</f>
        <v>4</v>
      </c>
      <c r="E90" s="88">
        <f>AuthCode</f>
        <v>538</v>
      </c>
      <c r="F90" s="88">
        <f>IF(Primary!D50="c",Primary!E50,0)</f>
        <v>0</v>
      </c>
    </row>
    <row r="91" spans="1:6">
      <c r="A91" s="124">
        <v>202324</v>
      </c>
      <c r="B91" s="88" t="s">
        <v>165</v>
      </c>
      <c r="C91" s="89">
        <f>Primary!$C51</f>
        <v>3367</v>
      </c>
      <c r="D91" s="88">
        <f>D47+1</f>
        <v>4</v>
      </c>
      <c r="E91" s="88">
        <f>AuthCode</f>
        <v>538</v>
      </c>
      <c r="F91" s="88">
        <f>IF(Primary!D51="c",Primary!E51,0)</f>
        <v>0</v>
      </c>
    </row>
    <row r="92" spans="1:6">
      <c r="A92" s="124">
        <v>202324</v>
      </c>
      <c r="B92" s="88" t="s">
        <v>165</v>
      </c>
      <c r="C92" s="89">
        <f>Primary!$C52</f>
        <v>3368</v>
      </c>
      <c r="D92" s="88">
        <f>D48+1</f>
        <v>4</v>
      </c>
      <c r="E92" s="88">
        <f>AuthCode</f>
        <v>538</v>
      </c>
      <c r="F92" s="88">
        <f>IF(Primary!D52="c",Primary!E52,0)</f>
        <v>0</v>
      </c>
    </row>
    <row r="93" spans="1:6">
      <c r="A93" s="124">
        <v>202324</v>
      </c>
      <c r="B93" s="88" t="s">
        <v>165</v>
      </c>
      <c r="C93" s="89">
        <f>Primary!$C53</f>
        <v>3372</v>
      </c>
      <c r="D93" s="88">
        <f>D49+1</f>
        <v>4</v>
      </c>
      <c r="E93" s="88">
        <f>AuthCode</f>
        <v>538</v>
      </c>
      <c r="F93" s="88">
        <f>IF(Primary!D53="c",Primary!E53,0)</f>
        <v>0</v>
      </c>
    </row>
    <row r="94" spans="1:6">
      <c r="A94" s="124">
        <v>202324</v>
      </c>
      <c r="B94" s="88" t="s">
        <v>165</v>
      </c>
      <c r="C94" s="89">
        <f>Primary!$C54</f>
        <v>3373</v>
      </c>
      <c r="D94" s="88">
        <f>D50+1</f>
        <v>4</v>
      </c>
      <c r="E94" s="88">
        <f>AuthCode</f>
        <v>538</v>
      </c>
      <c r="F94" s="88">
        <f>IF(Primary!D54="c",Primary!E54,0)</f>
        <v>0</v>
      </c>
    </row>
    <row r="95" spans="1:7">
      <c r="A95" s="124">
        <v>202324</v>
      </c>
      <c r="B95" s="88" t="s">
        <v>165</v>
      </c>
      <c r="C95" s="89">
        <f>Primary!$C11</f>
        <v>2109</v>
      </c>
      <c r="D95" s="88">
        <f>D51+1</f>
        <v>5</v>
      </c>
      <c r="E95" s="88">
        <f>AuthCode</f>
        <v>538</v>
      </c>
      <c r="F95" s="90">
        <f>Primary!F11</f>
        <v>422</v>
      </c>
      <c r="G95" s="90"/>
    </row>
    <row r="96" spans="1:7">
      <c r="A96" s="124">
        <v>202324</v>
      </c>
      <c r="B96" s="88" t="s">
        <v>165</v>
      </c>
      <c r="C96" s="89">
        <f>Primary!$C12</f>
        <v>2111</v>
      </c>
      <c r="D96" s="88">
        <f>D52+1</f>
        <v>5</v>
      </c>
      <c r="E96" s="88">
        <f>AuthCode</f>
        <v>538</v>
      </c>
      <c r="F96" s="90">
        <f>Primary!F12</f>
        <v>222</v>
      </c>
      <c r="G96" s="90"/>
    </row>
    <row r="97" spans="1:7">
      <c r="A97" s="124">
        <v>202324</v>
      </c>
      <c r="B97" s="88" t="s">
        <v>165</v>
      </c>
      <c r="C97" s="89">
        <f>Primary!$C13</f>
        <v>2114</v>
      </c>
      <c r="D97" s="88">
        <f>D53+1</f>
        <v>5</v>
      </c>
      <c r="E97" s="88">
        <f>AuthCode</f>
        <v>538</v>
      </c>
      <c r="F97" s="90">
        <f>Primary!F13</f>
        <v>232</v>
      </c>
      <c r="G97" s="90"/>
    </row>
    <row r="98" spans="1:7">
      <c r="A98" s="124">
        <v>202324</v>
      </c>
      <c r="B98" s="88" t="s">
        <v>165</v>
      </c>
      <c r="C98" s="89">
        <f>Primary!$C14</f>
        <v>2115</v>
      </c>
      <c r="D98" s="88">
        <f>D54+1</f>
        <v>5</v>
      </c>
      <c r="E98" s="88">
        <f>AuthCode</f>
        <v>538</v>
      </c>
      <c r="F98" s="90">
        <f>Primary!F14</f>
        <v>306</v>
      </c>
      <c r="G98" s="90"/>
    </row>
    <row r="99" spans="1:7">
      <c r="A99" s="124">
        <v>202324</v>
      </c>
      <c r="B99" s="88" t="s">
        <v>165</v>
      </c>
      <c r="C99" s="89">
        <f>Primary!$C15</f>
        <v>2117</v>
      </c>
      <c r="D99" s="88">
        <f>D55+1</f>
        <v>5</v>
      </c>
      <c r="E99" s="88">
        <f>AuthCode</f>
        <v>538</v>
      </c>
      <c r="F99" s="90">
        <f>Primary!F15</f>
        <v>306</v>
      </c>
      <c r="G99" s="90"/>
    </row>
    <row r="100" spans="1:7">
      <c r="A100" s="124">
        <v>202324</v>
      </c>
      <c r="B100" s="88" t="s">
        <v>165</v>
      </c>
      <c r="C100" s="89">
        <f>Primary!$C16</f>
        <v>2118</v>
      </c>
      <c r="D100" s="88">
        <f>D56+1</f>
        <v>5</v>
      </c>
      <c r="E100" s="88">
        <f>AuthCode</f>
        <v>538</v>
      </c>
      <c r="F100" s="90">
        <f>Primary!F16</f>
        <v>396</v>
      </c>
      <c r="G100" s="90"/>
    </row>
    <row r="101" spans="1:7">
      <c r="A101" s="124">
        <v>202324</v>
      </c>
      <c r="B101" s="88" t="s">
        <v>165</v>
      </c>
      <c r="C101" s="89">
        <f>Primary!$C17</f>
        <v>2120</v>
      </c>
      <c r="D101" s="88">
        <f>D57+1</f>
        <v>5</v>
      </c>
      <c r="E101" s="88">
        <f>AuthCode</f>
        <v>538</v>
      </c>
      <c r="F101" s="90">
        <f>Primary!F17</f>
        <v>218</v>
      </c>
      <c r="G101" s="90"/>
    </row>
    <row r="102" spans="1:7">
      <c r="A102" s="124">
        <v>202324</v>
      </c>
      <c r="B102" s="88" t="s">
        <v>165</v>
      </c>
      <c r="C102" s="89">
        <f>Primary!$C18</f>
        <v>2122</v>
      </c>
      <c r="D102" s="88">
        <f>D58+1</f>
        <v>5</v>
      </c>
      <c r="E102" s="88">
        <f>AuthCode</f>
        <v>538</v>
      </c>
      <c r="F102" s="90">
        <f>Primary!F18</f>
        <v>393</v>
      </c>
      <c r="G102" s="90"/>
    </row>
    <row r="103" spans="1:7">
      <c r="A103" s="124">
        <v>202324</v>
      </c>
      <c r="B103" s="88" t="s">
        <v>165</v>
      </c>
      <c r="C103" s="89">
        <f>Primary!$C19</f>
        <v>2124</v>
      </c>
      <c r="D103" s="88">
        <f>D59+1</f>
        <v>5</v>
      </c>
      <c r="E103" s="88">
        <f>AuthCode</f>
        <v>538</v>
      </c>
      <c r="F103" s="90">
        <f>Primary!F19</f>
        <v>199</v>
      </c>
      <c r="G103" s="90"/>
    </row>
    <row r="104" spans="1:7">
      <c r="A104" s="124">
        <v>202324</v>
      </c>
      <c r="B104" s="88" t="s">
        <v>165</v>
      </c>
      <c r="C104" s="89">
        <f>Primary!$C20</f>
        <v>2126</v>
      </c>
      <c r="D104" s="88">
        <f>D60+1</f>
        <v>5</v>
      </c>
      <c r="E104" s="88">
        <f>AuthCode</f>
        <v>538</v>
      </c>
      <c r="F104" s="90">
        <f>Primary!F20</f>
        <v>96</v>
      </c>
      <c r="G104" s="90"/>
    </row>
    <row r="105" spans="1:7">
      <c r="A105" s="124">
        <v>202324</v>
      </c>
      <c r="B105" s="88" t="s">
        <v>165</v>
      </c>
      <c r="C105" s="89">
        <f>Primary!$C21</f>
        <v>2127</v>
      </c>
      <c r="D105" s="88">
        <f>D61+1</f>
        <v>5</v>
      </c>
      <c r="E105" s="88">
        <f>AuthCode</f>
        <v>538</v>
      </c>
      <c r="F105" s="90">
        <f>Primary!F21</f>
        <v>139</v>
      </c>
      <c r="G105" s="90"/>
    </row>
    <row r="106" spans="1:7">
      <c r="A106" s="124">
        <v>202324</v>
      </c>
      <c r="B106" s="88" t="s">
        <v>165</v>
      </c>
      <c r="C106" s="89">
        <f>Primary!$C22</f>
        <v>2128</v>
      </c>
      <c r="D106" s="88">
        <f>D62+1</f>
        <v>5</v>
      </c>
      <c r="E106" s="88">
        <f>AuthCode</f>
        <v>538</v>
      </c>
      <c r="F106" s="90">
        <f>Primary!F22</f>
        <v>123</v>
      </c>
      <c r="G106" s="90"/>
    </row>
    <row r="107" spans="1:7">
      <c r="A107" s="124">
        <v>202324</v>
      </c>
      <c r="B107" s="88" t="s">
        <v>165</v>
      </c>
      <c r="C107" s="89">
        <f>Primary!$C23</f>
        <v>2131</v>
      </c>
      <c r="D107" s="88">
        <f>D63+1</f>
        <v>5</v>
      </c>
      <c r="E107" s="88">
        <f>AuthCode</f>
        <v>538</v>
      </c>
      <c r="F107" s="90">
        <f>Primary!F23</f>
        <v>232</v>
      </c>
      <c r="G107" s="90"/>
    </row>
    <row r="108" spans="1:7">
      <c r="A108" s="124">
        <v>202324</v>
      </c>
      <c r="B108" s="88" t="s">
        <v>165</v>
      </c>
      <c r="C108" s="89">
        <f>Primary!$C24</f>
        <v>2133</v>
      </c>
      <c r="D108" s="88">
        <f>D64+1</f>
        <v>5</v>
      </c>
      <c r="E108" s="88">
        <f>AuthCode</f>
        <v>538</v>
      </c>
      <c r="F108" s="90">
        <f>Primary!F24</f>
        <v>355</v>
      </c>
      <c r="G108" s="90"/>
    </row>
    <row r="109" spans="1:7">
      <c r="A109" s="124">
        <v>202324</v>
      </c>
      <c r="B109" s="88" t="s">
        <v>165</v>
      </c>
      <c r="C109" s="89">
        <f>Primary!$C25</f>
        <v>2136</v>
      </c>
      <c r="D109" s="88">
        <f>D65+1</f>
        <v>5</v>
      </c>
      <c r="E109" s="88">
        <f>AuthCode</f>
        <v>538</v>
      </c>
      <c r="F109" s="90">
        <f>Primary!F25</f>
        <v>392</v>
      </c>
      <c r="G109" s="90"/>
    </row>
    <row r="110" spans="1:7">
      <c r="A110" s="124">
        <v>202324</v>
      </c>
      <c r="B110" s="88" t="s">
        <v>165</v>
      </c>
      <c r="C110" s="89">
        <f>Primary!$C26</f>
        <v>2138</v>
      </c>
      <c r="D110" s="88">
        <f>D66+1</f>
        <v>5</v>
      </c>
      <c r="E110" s="88">
        <f>AuthCode</f>
        <v>538</v>
      </c>
      <c r="F110" s="90">
        <f>Primary!F26</f>
        <v>457</v>
      </c>
      <c r="G110" s="90"/>
    </row>
    <row r="111" spans="1:7">
      <c r="A111" s="124">
        <v>202324</v>
      </c>
      <c r="B111" s="88" t="s">
        <v>165</v>
      </c>
      <c r="C111" s="89">
        <f>Primary!$C27</f>
        <v>2144</v>
      </c>
      <c r="D111" s="88">
        <f>D67+1</f>
        <v>5</v>
      </c>
      <c r="E111" s="88">
        <f>AuthCode</f>
        <v>538</v>
      </c>
      <c r="F111" s="90">
        <f>Primary!F27</f>
        <v>201</v>
      </c>
      <c r="G111" s="90"/>
    </row>
    <row r="112" spans="1:7">
      <c r="A112" s="124">
        <v>202324</v>
      </c>
      <c r="B112" s="88" t="s">
        <v>165</v>
      </c>
      <c r="C112" s="89">
        <f>Primary!$C28</f>
        <v>2146</v>
      </c>
      <c r="D112" s="88">
        <f>D68+1</f>
        <v>5</v>
      </c>
      <c r="E112" s="88">
        <f>AuthCode</f>
        <v>538</v>
      </c>
      <c r="F112" s="90">
        <f>Primary!F28</f>
        <v>334</v>
      </c>
      <c r="G112" s="90"/>
    </row>
    <row r="113" spans="1:7">
      <c r="A113" s="124">
        <v>202324</v>
      </c>
      <c r="B113" s="88" t="s">
        <v>165</v>
      </c>
      <c r="C113" s="89">
        <f>Primary!$C29</f>
        <v>2148</v>
      </c>
      <c r="D113" s="88">
        <f>D69+1</f>
        <v>5</v>
      </c>
      <c r="E113" s="88">
        <f>AuthCode</f>
        <v>538</v>
      </c>
      <c r="F113" s="90">
        <f>Primary!F29</f>
        <v>466</v>
      </c>
      <c r="G113" s="90"/>
    </row>
    <row r="114" spans="1:7">
      <c r="A114" s="124">
        <v>202324</v>
      </c>
      <c r="B114" s="88" t="s">
        <v>165</v>
      </c>
      <c r="C114" s="89">
        <f>Primary!$C30</f>
        <v>2149</v>
      </c>
      <c r="D114" s="88">
        <f>D70+1</f>
        <v>5</v>
      </c>
      <c r="E114" s="88">
        <f>AuthCode</f>
        <v>538</v>
      </c>
      <c r="F114" s="90">
        <f>Primary!F30</f>
        <v>204</v>
      </c>
      <c r="G114" s="90"/>
    </row>
    <row r="115" spans="1:7">
      <c r="A115" s="124">
        <v>202324</v>
      </c>
      <c r="B115" s="88" t="s">
        <v>165</v>
      </c>
      <c r="C115" s="89">
        <f>Primary!$C31</f>
        <v>2151</v>
      </c>
      <c r="D115" s="88">
        <f>D71+1</f>
        <v>5</v>
      </c>
      <c r="E115" s="88">
        <f>AuthCode</f>
        <v>538</v>
      </c>
      <c r="F115" s="90">
        <f>Primary!F31</f>
        <v>252</v>
      </c>
      <c r="G115" s="90"/>
    </row>
    <row r="116" spans="1:7">
      <c r="A116" s="124">
        <v>202324</v>
      </c>
      <c r="B116" s="88" t="s">
        <v>165</v>
      </c>
      <c r="C116" s="89">
        <f>Primary!$C32</f>
        <v>2152</v>
      </c>
      <c r="D116" s="88">
        <f>D72+1</f>
        <v>5</v>
      </c>
      <c r="E116" s="88">
        <f>AuthCode</f>
        <v>538</v>
      </c>
      <c r="F116" s="90">
        <f>Primary!F32</f>
        <v>297</v>
      </c>
      <c r="G116" s="90"/>
    </row>
    <row r="117" spans="1:7">
      <c r="A117" s="124">
        <v>202324</v>
      </c>
      <c r="B117" s="88" t="s">
        <v>165</v>
      </c>
      <c r="C117" s="89">
        <f>Primary!$C33</f>
        <v>2156</v>
      </c>
      <c r="D117" s="88">
        <f>D73+1</f>
        <v>5</v>
      </c>
      <c r="E117" s="88">
        <f>AuthCode</f>
        <v>538</v>
      </c>
      <c r="F117" s="90">
        <f>Primary!F33</f>
        <v>249</v>
      </c>
      <c r="G117" s="90"/>
    </row>
    <row r="118" spans="1:7">
      <c r="A118" s="124">
        <v>202324</v>
      </c>
      <c r="B118" s="88" t="s">
        <v>165</v>
      </c>
      <c r="C118" s="89">
        <f>Primary!$C34</f>
        <v>2163</v>
      </c>
      <c r="D118" s="88">
        <f>D74+1</f>
        <v>5</v>
      </c>
      <c r="E118" s="88">
        <f>AuthCode</f>
        <v>538</v>
      </c>
      <c r="F118" s="90">
        <f>Primary!F34</f>
        <v>185</v>
      </c>
      <c r="G118" s="90"/>
    </row>
    <row r="119" spans="1:7">
      <c r="A119" s="124">
        <v>202324</v>
      </c>
      <c r="B119" s="88" t="s">
        <v>165</v>
      </c>
      <c r="C119" s="89">
        <f>Primary!$C35</f>
        <v>2165</v>
      </c>
      <c r="D119" s="88">
        <f>D75+1</f>
        <v>5</v>
      </c>
      <c r="E119" s="88">
        <f>AuthCode</f>
        <v>538</v>
      </c>
      <c r="F119" s="90">
        <f>Primary!F35</f>
        <v>202</v>
      </c>
      <c r="G119" s="90"/>
    </row>
    <row r="120" spans="1:7">
      <c r="A120" s="124">
        <v>202324</v>
      </c>
      <c r="B120" s="88" t="s">
        <v>165</v>
      </c>
      <c r="C120" s="89">
        <f>Primary!$C36</f>
        <v>2178</v>
      </c>
      <c r="D120" s="88">
        <f>D76+1</f>
        <v>5</v>
      </c>
      <c r="E120" s="88">
        <f>AuthCode</f>
        <v>538</v>
      </c>
      <c r="F120" s="90">
        <f>Primary!F36</f>
        <v>418</v>
      </c>
      <c r="G120" s="90"/>
    </row>
    <row r="121" spans="1:7">
      <c r="A121" s="124">
        <v>202324</v>
      </c>
      <c r="B121" s="88" t="s">
        <v>165</v>
      </c>
      <c r="C121" s="89">
        <f>Primary!$C37</f>
        <v>2179</v>
      </c>
      <c r="D121" s="88">
        <f>D77+1</f>
        <v>5</v>
      </c>
      <c r="E121" s="88">
        <f>AuthCode</f>
        <v>538</v>
      </c>
      <c r="F121" s="90">
        <f>Primary!F37</f>
        <v>205</v>
      </c>
      <c r="G121" s="90"/>
    </row>
    <row r="122" spans="1:7">
      <c r="A122" s="124">
        <v>202324</v>
      </c>
      <c r="B122" s="88" t="s">
        <v>165</v>
      </c>
      <c r="C122" s="89">
        <f>Primary!$C38</f>
        <v>2181</v>
      </c>
      <c r="D122" s="88">
        <f>D78+1</f>
        <v>5</v>
      </c>
      <c r="E122" s="88">
        <f>AuthCode</f>
        <v>538</v>
      </c>
      <c r="F122" s="90">
        <f>Primary!F38</f>
        <v>440</v>
      </c>
      <c r="G122" s="90"/>
    </row>
    <row r="123" spans="1:7">
      <c r="A123" s="124">
        <v>202324</v>
      </c>
      <c r="B123" s="88" t="s">
        <v>165</v>
      </c>
      <c r="C123" s="89">
        <f>Primary!$C39</f>
        <v>2182</v>
      </c>
      <c r="D123" s="88">
        <f>D79+1</f>
        <v>5</v>
      </c>
      <c r="E123" s="88">
        <f>AuthCode</f>
        <v>538</v>
      </c>
      <c r="F123" s="90">
        <f>Primary!F39</f>
        <v>679</v>
      </c>
      <c r="G123" s="90"/>
    </row>
    <row r="124" spans="1:7">
      <c r="A124" s="124">
        <v>202324</v>
      </c>
      <c r="B124" s="88" t="s">
        <v>165</v>
      </c>
      <c r="C124" s="89">
        <f>Primary!$C40</f>
        <v>2184</v>
      </c>
      <c r="D124" s="88">
        <f>D80+1</f>
        <v>5</v>
      </c>
      <c r="E124" s="88">
        <f>AuthCode</f>
        <v>538</v>
      </c>
      <c r="F124" s="90">
        <f>Primary!F40</f>
        <v>214</v>
      </c>
      <c r="G124" s="90"/>
    </row>
    <row r="125" spans="1:7">
      <c r="A125" s="124">
        <v>202324</v>
      </c>
      <c r="B125" s="88" t="s">
        <v>165</v>
      </c>
      <c r="C125" s="89">
        <f>Primary!$C41</f>
        <v>2185</v>
      </c>
      <c r="D125" s="88">
        <f>D81+1</f>
        <v>5</v>
      </c>
      <c r="E125" s="88">
        <f>AuthCode</f>
        <v>538</v>
      </c>
      <c r="F125" s="90">
        <f>Primary!F41</f>
        <v>453</v>
      </c>
      <c r="G125" s="90"/>
    </row>
    <row r="126" spans="1:7">
      <c r="A126" s="124">
        <v>202324</v>
      </c>
      <c r="B126" s="88" t="s">
        <v>165</v>
      </c>
      <c r="C126" s="89">
        <f>Primary!$C42</f>
        <v>2186</v>
      </c>
      <c r="D126" s="88">
        <f>D82+1</f>
        <v>5</v>
      </c>
      <c r="E126" s="88">
        <f>AuthCode</f>
        <v>538</v>
      </c>
      <c r="F126" s="90">
        <f>Primary!F42</f>
        <v>261</v>
      </c>
      <c r="G126" s="90"/>
    </row>
    <row r="127" spans="1:7">
      <c r="A127" s="124">
        <v>202324</v>
      </c>
      <c r="B127" s="88" t="s">
        <v>165</v>
      </c>
      <c r="C127" s="89">
        <f>Primary!$C43</f>
        <v>3037</v>
      </c>
      <c r="D127" s="88">
        <f>D83+1</f>
        <v>5</v>
      </c>
      <c r="E127" s="88">
        <f>AuthCode</f>
        <v>538</v>
      </c>
      <c r="F127" s="90">
        <f>Primary!F43</f>
        <v>123</v>
      </c>
      <c r="G127" s="90"/>
    </row>
    <row r="128" spans="1:7">
      <c r="A128" s="124">
        <v>202324</v>
      </c>
      <c r="B128" s="88" t="s">
        <v>165</v>
      </c>
      <c r="C128" s="89">
        <f>Primary!$C44</f>
        <v>3047</v>
      </c>
      <c r="D128" s="88">
        <f>D84+1</f>
        <v>5</v>
      </c>
      <c r="E128" s="88">
        <f>AuthCode</f>
        <v>538</v>
      </c>
      <c r="F128" s="90">
        <f>Primary!F44</f>
        <v>157</v>
      </c>
      <c r="G128" s="90"/>
    </row>
    <row r="129" spans="1:7">
      <c r="A129" s="124">
        <v>202324</v>
      </c>
      <c r="B129" s="88" t="s">
        <v>165</v>
      </c>
      <c r="C129" s="89">
        <f>Primary!$C45</f>
        <v>3057</v>
      </c>
      <c r="D129" s="88">
        <f>D85+1</f>
        <v>5</v>
      </c>
      <c r="E129" s="88">
        <f>AuthCode</f>
        <v>538</v>
      </c>
      <c r="F129" s="90">
        <f>Primary!F45</f>
        <v>230</v>
      </c>
      <c r="G129" s="90"/>
    </row>
    <row r="130" spans="1:7">
      <c r="A130" s="124">
        <v>202324</v>
      </c>
      <c r="B130" s="88" t="s">
        <v>165</v>
      </c>
      <c r="C130" s="89">
        <f>Primary!$C46</f>
        <v>3320</v>
      </c>
      <c r="D130" s="88">
        <f>D86+1</f>
        <v>5</v>
      </c>
      <c r="E130" s="88">
        <f>AuthCode</f>
        <v>538</v>
      </c>
      <c r="F130" s="90">
        <f>Primary!F46</f>
        <v>234</v>
      </c>
      <c r="G130" s="90"/>
    </row>
    <row r="131" spans="1:7">
      <c r="A131" s="124">
        <v>202324</v>
      </c>
      <c r="B131" s="88" t="s">
        <v>165</v>
      </c>
      <c r="C131" s="89">
        <f>Primary!$C47</f>
        <v>3321</v>
      </c>
      <c r="D131" s="88">
        <f>D87+1</f>
        <v>5</v>
      </c>
      <c r="E131" s="88">
        <f>AuthCode</f>
        <v>538</v>
      </c>
      <c r="F131" s="90">
        <f>Primary!F47</f>
        <v>158</v>
      </c>
      <c r="G131" s="90"/>
    </row>
    <row r="132" spans="1:7">
      <c r="A132" s="124">
        <v>202324</v>
      </c>
      <c r="B132" s="88" t="s">
        <v>165</v>
      </c>
      <c r="C132" s="89">
        <f>Primary!$C48</f>
        <v>3363</v>
      </c>
      <c r="D132" s="88">
        <f>D88+1</f>
        <v>5</v>
      </c>
      <c r="E132" s="88">
        <f>AuthCode</f>
        <v>538</v>
      </c>
      <c r="F132" s="90">
        <f>Primary!F48</f>
        <v>201</v>
      </c>
      <c r="G132" s="90"/>
    </row>
    <row r="133" spans="1:7">
      <c r="A133" s="124">
        <v>202324</v>
      </c>
      <c r="B133" s="88" t="s">
        <v>165</v>
      </c>
      <c r="C133" s="89">
        <f>Primary!$C49</f>
        <v>3364</v>
      </c>
      <c r="D133" s="88">
        <f>D89+1</f>
        <v>5</v>
      </c>
      <c r="E133" s="88">
        <f>AuthCode</f>
        <v>538</v>
      </c>
      <c r="F133" s="90">
        <f>Primary!F49</f>
        <v>223</v>
      </c>
      <c r="G133" s="90"/>
    </row>
    <row r="134" spans="1:7">
      <c r="A134" s="124">
        <v>202324</v>
      </c>
      <c r="B134" s="88" t="s">
        <v>165</v>
      </c>
      <c r="C134" s="89">
        <f>Primary!$C50</f>
        <v>3365</v>
      </c>
      <c r="D134" s="88">
        <f>D90+1</f>
        <v>5</v>
      </c>
      <c r="E134" s="88">
        <f>AuthCode</f>
        <v>538</v>
      </c>
      <c r="F134" s="90">
        <f>Primary!F50</f>
        <v>222</v>
      </c>
      <c r="G134" s="90"/>
    </row>
    <row r="135" spans="1:7">
      <c r="A135" s="124">
        <v>202324</v>
      </c>
      <c r="B135" s="88" t="s">
        <v>165</v>
      </c>
      <c r="C135" s="89">
        <f>Primary!$C51</f>
        <v>3367</v>
      </c>
      <c r="D135" s="88">
        <f>D91+1</f>
        <v>5</v>
      </c>
      <c r="E135" s="88">
        <f>AuthCode</f>
        <v>538</v>
      </c>
      <c r="F135" s="90">
        <f>Primary!F51</f>
        <v>213</v>
      </c>
      <c r="G135" s="90"/>
    </row>
    <row r="136" spans="1:7">
      <c r="A136" s="124">
        <v>202324</v>
      </c>
      <c r="B136" s="88" t="s">
        <v>165</v>
      </c>
      <c r="C136" s="89">
        <f>Primary!$C52</f>
        <v>3368</v>
      </c>
      <c r="D136" s="88">
        <f>D92+1</f>
        <v>5</v>
      </c>
      <c r="E136" s="88">
        <f>AuthCode</f>
        <v>538</v>
      </c>
      <c r="F136" s="90">
        <f>Primary!F52</f>
        <v>215</v>
      </c>
      <c r="G136" s="90"/>
    </row>
    <row r="137" spans="1:7">
      <c r="A137" s="124">
        <v>202324</v>
      </c>
      <c r="B137" s="88" t="s">
        <v>165</v>
      </c>
      <c r="C137" s="89">
        <f>Primary!$C53</f>
        <v>3372</v>
      </c>
      <c r="D137" s="88">
        <f>D93+1</f>
        <v>5</v>
      </c>
      <c r="E137" s="88">
        <f>AuthCode</f>
        <v>538</v>
      </c>
      <c r="F137" s="90">
        <f>Primary!F53</f>
        <v>226</v>
      </c>
      <c r="G137" s="90"/>
    </row>
    <row r="138" spans="1:7">
      <c r="A138" s="124">
        <v>202324</v>
      </c>
      <c r="B138" s="88" t="s">
        <v>165</v>
      </c>
      <c r="C138" s="89">
        <f>Primary!$C54</f>
        <v>3373</v>
      </c>
      <c r="D138" s="88">
        <f>D94+1</f>
        <v>5</v>
      </c>
      <c r="E138" s="88">
        <f>AuthCode</f>
        <v>538</v>
      </c>
      <c r="F138" s="90">
        <f>Primary!F54</f>
        <v>325</v>
      </c>
      <c r="G138" s="90"/>
    </row>
    <row r="139" spans="1:7">
      <c r="A139" s="124">
        <v>202324</v>
      </c>
      <c r="B139" s="88" t="s">
        <v>165</v>
      </c>
      <c r="C139" s="89">
        <f>Primary!$C11</f>
        <v>2109</v>
      </c>
      <c r="D139" s="88">
        <f>D95+1</f>
        <v>6</v>
      </c>
      <c r="E139" s="88">
        <f>AuthCode</f>
        <v>538</v>
      </c>
      <c r="F139" s="90">
        <f>Primary!G11</f>
        <v>1602</v>
      </c>
      <c r="G139" s="90"/>
    </row>
    <row r="140" spans="1:7">
      <c r="A140" s="124">
        <v>202324</v>
      </c>
      <c r="B140" s="88" t="s">
        <v>165</v>
      </c>
      <c r="C140" s="89">
        <f>Primary!$C12</f>
        <v>2111</v>
      </c>
      <c r="D140" s="88">
        <f>D96+1</f>
        <v>6</v>
      </c>
      <c r="E140" s="88">
        <f>AuthCode</f>
        <v>538</v>
      </c>
      <c r="F140" s="90">
        <f>Primary!G12</f>
        <v>992</v>
      </c>
      <c r="G140" s="90"/>
    </row>
    <row r="141" spans="1:7">
      <c r="A141" s="124">
        <v>202324</v>
      </c>
      <c r="B141" s="88" t="s">
        <v>165</v>
      </c>
      <c r="C141" s="89">
        <f>Primary!$C13</f>
        <v>2114</v>
      </c>
      <c r="D141" s="88">
        <f>D97+1</f>
        <v>6</v>
      </c>
      <c r="E141" s="88">
        <f>AuthCode</f>
        <v>538</v>
      </c>
      <c r="F141" s="90">
        <f>Primary!G13</f>
        <v>1097</v>
      </c>
      <c r="G141" s="90"/>
    </row>
    <row r="142" spans="1:7">
      <c r="A142" s="124">
        <v>202324</v>
      </c>
      <c r="B142" s="88" t="s">
        <v>165</v>
      </c>
      <c r="C142" s="89">
        <f>Primary!$C14</f>
        <v>2115</v>
      </c>
      <c r="D142" s="88">
        <f>D98+1</f>
        <v>6</v>
      </c>
      <c r="E142" s="88">
        <f>AuthCode</f>
        <v>538</v>
      </c>
      <c r="F142" s="90">
        <f>Primary!G14</f>
        <v>1289</v>
      </c>
      <c r="G142" s="90"/>
    </row>
    <row r="143" spans="1:7">
      <c r="A143" s="124">
        <v>202324</v>
      </c>
      <c r="B143" s="88" t="s">
        <v>165</v>
      </c>
      <c r="C143" s="89">
        <f>Primary!$C15</f>
        <v>2117</v>
      </c>
      <c r="D143" s="88">
        <f>D99+1</f>
        <v>6</v>
      </c>
      <c r="E143" s="88">
        <f>AuthCode</f>
        <v>538</v>
      </c>
      <c r="F143" s="90">
        <f>Primary!G15</f>
        <v>1208</v>
      </c>
      <c r="G143" s="90"/>
    </row>
    <row r="144" spans="1:7">
      <c r="A144" s="124">
        <v>202324</v>
      </c>
      <c r="B144" s="88" t="s">
        <v>165</v>
      </c>
      <c r="C144" s="89">
        <f>Primary!$C16</f>
        <v>2118</v>
      </c>
      <c r="D144" s="88">
        <f>D100+1</f>
        <v>6</v>
      </c>
      <c r="E144" s="88">
        <f>AuthCode</f>
        <v>538</v>
      </c>
      <c r="F144" s="90">
        <f>Primary!G16</f>
        <v>1635</v>
      </c>
      <c r="G144" s="90"/>
    </row>
    <row r="145" spans="1:7">
      <c r="A145" s="124">
        <v>202324</v>
      </c>
      <c r="B145" s="88" t="s">
        <v>165</v>
      </c>
      <c r="C145" s="89">
        <f>Primary!$C17</f>
        <v>2120</v>
      </c>
      <c r="D145" s="88">
        <f>D101+1</f>
        <v>6</v>
      </c>
      <c r="E145" s="88">
        <f>AuthCode</f>
        <v>538</v>
      </c>
      <c r="F145" s="90">
        <f>Primary!G17</f>
        <v>1218</v>
      </c>
      <c r="G145" s="90"/>
    </row>
    <row r="146" spans="1:7">
      <c r="A146" s="124">
        <v>202324</v>
      </c>
      <c r="B146" s="88" t="s">
        <v>165</v>
      </c>
      <c r="C146" s="89">
        <f>Primary!$C18</f>
        <v>2122</v>
      </c>
      <c r="D146" s="88">
        <f>D102+1</f>
        <v>6</v>
      </c>
      <c r="E146" s="88">
        <f>AuthCode</f>
        <v>538</v>
      </c>
      <c r="F146" s="90">
        <f>Primary!G18</f>
        <v>1611</v>
      </c>
      <c r="G146" s="90"/>
    </row>
    <row r="147" spans="1:7">
      <c r="A147" s="124">
        <v>202324</v>
      </c>
      <c r="B147" s="88" t="s">
        <v>165</v>
      </c>
      <c r="C147" s="89">
        <f>Primary!$C19</f>
        <v>2124</v>
      </c>
      <c r="D147" s="88">
        <f>D103+1</f>
        <v>6</v>
      </c>
      <c r="E147" s="88">
        <f>AuthCode</f>
        <v>538</v>
      </c>
      <c r="F147" s="90">
        <f>Primary!G19</f>
        <v>1479</v>
      </c>
      <c r="G147" s="90"/>
    </row>
    <row r="148" spans="1:7">
      <c r="A148" s="124">
        <v>202324</v>
      </c>
      <c r="B148" s="88" t="s">
        <v>165</v>
      </c>
      <c r="C148" s="89">
        <f>Primary!$C20</f>
        <v>2126</v>
      </c>
      <c r="D148" s="88">
        <f>D104+1</f>
        <v>6</v>
      </c>
      <c r="E148" s="88">
        <f>AuthCode</f>
        <v>538</v>
      </c>
      <c r="F148" s="90">
        <f>Primary!G20</f>
        <v>641</v>
      </c>
      <c r="G148" s="90"/>
    </row>
    <row r="149" spans="1:7">
      <c r="A149" s="124">
        <v>202324</v>
      </c>
      <c r="B149" s="88" t="s">
        <v>165</v>
      </c>
      <c r="C149" s="89">
        <f>Primary!$C21</f>
        <v>2127</v>
      </c>
      <c r="D149" s="88">
        <f>D105+1</f>
        <v>6</v>
      </c>
      <c r="E149" s="88">
        <f>AuthCode</f>
        <v>538</v>
      </c>
      <c r="F149" s="90">
        <f>Primary!G21</f>
        <v>713</v>
      </c>
      <c r="G149" s="90"/>
    </row>
    <row r="150" spans="1:7">
      <c r="A150" s="124">
        <v>202324</v>
      </c>
      <c r="B150" s="88" t="s">
        <v>165</v>
      </c>
      <c r="C150" s="89">
        <f>Primary!$C22</f>
        <v>2128</v>
      </c>
      <c r="D150" s="88">
        <f>D106+1</f>
        <v>6</v>
      </c>
      <c r="E150" s="88">
        <f>AuthCode</f>
        <v>538</v>
      </c>
      <c r="F150" s="90">
        <f>Primary!G22</f>
        <v>660</v>
      </c>
      <c r="G150" s="90"/>
    </row>
    <row r="151" spans="1:7">
      <c r="A151" s="124">
        <v>202324</v>
      </c>
      <c r="B151" s="88" t="s">
        <v>165</v>
      </c>
      <c r="C151" s="89">
        <f>Primary!$C23</f>
        <v>2131</v>
      </c>
      <c r="D151" s="88">
        <f>D107+1</f>
        <v>6</v>
      </c>
      <c r="E151" s="88">
        <f>AuthCode</f>
        <v>538</v>
      </c>
      <c r="F151" s="90">
        <f>Primary!G23</f>
        <v>1047</v>
      </c>
      <c r="G151" s="90"/>
    </row>
    <row r="152" spans="1:7">
      <c r="A152" s="124">
        <v>202324</v>
      </c>
      <c r="B152" s="88" t="s">
        <v>165</v>
      </c>
      <c r="C152" s="89">
        <f>Primary!$C24</f>
        <v>2133</v>
      </c>
      <c r="D152" s="88">
        <f>D108+1</f>
        <v>6</v>
      </c>
      <c r="E152" s="88">
        <f>AuthCode</f>
        <v>538</v>
      </c>
      <c r="F152" s="90">
        <f>Primary!G24</f>
        <v>1377</v>
      </c>
      <c r="G152" s="90"/>
    </row>
    <row r="153" spans="1:7">
      <c r="A153" s="124">
        <v>202324</v>
      </c>
      <c r="B153" s="88" t="s">
        <v>165</v>
      </c>
      <c r="C153" s="89">
        <f>Primary!$C25</f>
        <v>2136</v>
      </c>
      <c r="D153" s="88">
        <f>D109+1</f>
        <v>6</v>
      </c>
      <c r="E153" s="88">
        <f>AuthCode</f>
        <v>538</v>
      </c>
      <c r="F153" s="90">
        <f>Primary!G25</f>
        <v>1446</v>
      </c>
      <c r="G153" s="90"/>
    </row>
    <row r="154" spans="1:7">
      <c r="A154" s="124">
        <v>202324</v>
      </c>
      <c r="B154" s="88" t="s">
        <v>165</v>
      </c>
      <c r="C154" s="89">
        <f>Primary!$C26</f>
        <v>2138</v>
      </c>
      <c r="D154" s="88">
        <f>D110+1</f>
        <v>6</v>
      </c>
      <c r="E154" s="88">
        <f>AuthCode</f>
        <v>538</v>
      </c>
      <c r="F154" s="90">
        <f>Primary!G26</f>
        <v>1825</v>
      </c>
      <c r="G154" s="90"/>
    </row>
    <row r="155" spans="1:7">
      <c r="A155" s="124">
        <v>202324</v>
      </c>
      <c r="B155" s="88" t="s">
        <v>165</v>
      </c>
      <c r="C155" s="89">
        <f>Primary!$C27</f>
        <v>2144</v>
      </c>
      <c r="D155" s="88">
        <f>D111+1</f>
        <v>6</v>
      </c>
      <c r="E155" s="88">
        <f>AuthCode</f>
        <v>538</v>
      </c>
      <c r="F155" s="90">
        <f>Primary!G27</f>
        <v>936</v>
      </c>
      <c r="G155" s="90"/>
    </row>
    <row r="156" spans="1:7">
      <c r="A156" s="124">
        <v>202324</v>
      </c>
      <c r="B156" s="88" t="s">
        <v>165</v>
      </c>
      <c r="C156" s="89">
        <f>Primary!$C28</f>
        <v>2146</v>
      </c>
      <c r="D156" s="88">
        <f>D112+1</f>
        <v>6</v>
      </c>
      <c r="E156" s="88">
        <f>AuthCode</f>
        <v>538</v>
      </c>
      <c r="F156" s="90">
        <f>Primary!G28</f>
        <v>1344</v>
      </c>
      <c r="G156" s="90"/>
    </row>
    <row r="157" spans="1:7">
      <c r="A157" s="124">
        <v>202324</v>
      </c>
      <c r="B157" s="88" t="s">
        <v>165</v>
      </c>
      <c r="C157" s="89">
        <f>Primary!$C29</f>
        <v>2148</v>
      </c>
      <c r="D157" s="88">
        <f>D113+1</f>
        <v>6</v>
      </c>
      <c r="E157" s="88">
        <f>AuthCode</f>
        <v>538</v>
      </c>
      <c r="F157" s="90">
        <f>Primary!G29</f>
        <v>1790</v>
      </c>
      <c r="G157" s="90"/>
    </row>
    <row r="158" spans="1:7">
      <c r="A158" s="124">
        <v>202324</v>
      </c>
      <c r="B158" s="88" t="s">
        <v>165</v>
      </c>
      <c r="C158" s="89">
        <f>Primary!$C30</f>
        <v>2149</v>
      </c>
      <c r="D158" s="88">
        <f>D114+1</f>
        <v>6</v>
      </c>
      <c r="E158" s="88">
        <f>AuthCode</f>
        <v>538</v>
      </c>
      <c r="F158" s="90">
        <f>Primary!G30</f>
        <v>914</v>
      </c>
      <c r="G158" s="90"/>
    </row>
    <row r="159" spans="1:7">
      <c r="A159" s="124">
        <v>202324</v>
      </c>
      <c r="B159" s="88" t="s">
        <v>165</v>
      </c>
      <c r="C159" s="89">
        <f>Primary!$C31</f>
        <v>2151</v>
      </c>
      <c r="D159" s="88">
        <f>D115+1</f>
        <v>6</v>
      </c>
      <c r="E159" s="88">
        <f>AuthCode</f>
        <v>538</v>
      </c>
      <c r="F159" s="90">
        <f>Primary!G31</f>
        <v>1002</v>
      </c>
      <c r="G159" s="90"/>
    </row>
    <row r="160" spans="1:7">
      <c r="A160" s="124">
        <v>202324</v>
      </c>
      <c r="B160" s="88" t="s">
        <v>165</v>
      </c>
      <c r="C160" s="89">
        <f>Primary!$C32</f>
        <v>2152</v>
      </c>
      <c r="D160" s="88">
        <f>D116+1</f>
        <v>6</v>
      </c>
      <c r="E160" s="88">
        <f>AuthCode</f>
        <v>538</v>
      </c>
      <c r="F160" s="90">
        <f>Primary!G32</f>
        <v>1227</v>
      </c>
      <c r="G160" s="90"/>
    </row>
    <row r="161" spans="1:7">
      <c r="A161" s="124">
        <v>202324</v>
      </c>
      <c r="B161" s="88" t="s">
        <v>165</v>
      </c>
      <c r="C161" s="89">
        <f>Primary!$C33</f>
        <v>2156</v>
      </c>
      <c r="D161" s="88">
        <f>D117+1</f>
        <v>6</v>
      </c>
      <c r="E161" s="88">
        <f>AuthCode</f>
        <v>538</v>
      </c>
      <c r="F161" s="90">
        <f>Primary!G33</f>
        <v>1076</v>
      </c>
      <c r="G161" s="90"/>
    </row>
    <row r="162" spans="1:7">
      <c r="A162" s="124">
        <v>202324</v>
      </c>
      <c r="B162" s="88" t="s">
        <v>165</v>
      </c>
      <c r="C162" s="89">
        <f>Primary!$C34</f>
        <v>2163</v>
      </c>
      <c r="D162" s="88">
        <f>D118+1</f>
        <v>6</v>
      </c>
      <c r="E162" s="88">
        <f>AuthCode</f>
        <v>538</v>
      </c>
      <c r="F162" s="90">
        <f>Primary!G34</f>
        <v>1008</v>
      </c>
      <c r="G162" s="90"/>
    </row>
    <row r="163" spans="1:7">
      <c r="A163" s="124">
        <v>202324</v>
      </c>
      <c r="B163" s="88" t="s">
        <v>165</v>
      </c>
      <c r="C163" s="89">
        <f>Primary!$C35</f>
        <v>2165</v>
      </c>
      <c r="D163" s="88">
        <f>D119+1</f>
        <v>6</v>
      </c>
      <c r="E163" s="88">
        <f>AuthCode</f>
        <v>538</v>
      </c>
      <c r="F163" s="90">
        <f>Primary!G35</f>
        <v>879</v>
      </c>
      <c r="G163" s="90"/>
    </row>
    <row r="164" spans="1:7">
      <c r="A164" s="124">
        <v>202324</v>
      </c>
      <c r="B164" s="88" t="s">
        <v>165</v>
      </c>
      <c r="C164" s="89">
        <f>Primary!$C36</f>
        <v>2178</v>
      </c>
      <c r="D164" s="88">
        <f>D120+1</f>
        <v>6</v>
      </c>
      <c r="E164" s="88">
        <f>AuthCode</f>
        <v>538</v>
      </c>
      <c r="F164" s="90">
        <f>Primary!G36</f>
        <v>1632</v>
      </c>
      <c r="G164" s="90"/>
    </row>
    <row r="165" spans="1:7">
      <c r="A165" s="124">
        <v>202324</v>
      </c>
      <c r="B165" s="88" t="s">
        <v>165</v>
      </c>
      <c r="C165" s="89">
        <f>Primary!$C37</f>
        <v>2179</v>
      </c>
      <c r="D165" s="88">
        <f>D121+1</f>
        <v>6</v>
      </c>
      <c r="E165" s="88">
        <f>AuthCode</f>
        <v>538</v>
      </c>
      <c r="F165" s="90">
        <f>Primary!G37</f>
        <v>935</v>
      </c>
      <c r="G165" s="90"/>
    </row>
    <row r="166" spans="1:7">
      <c r="A166" s="124">
        <v>202324</v>
      </c>
      <c r="B166" s="88" t="s">
        <v>165</v>
      </c>
      <c r="C166" s="89">
        <f>Primary!$C38</f>
        <v>2181</v>
      </c>
      <c r="D166" s="88">
        <f>D122+1</f>
        <v>6</v>
      </c>
      <c r="E166" s="88">
        <f>AuthCode</f>
        <v>538</v>
      </c>
      <c r="F166" s="90">
        <f>Primary!G38</f>
        <v>1830</v>
      </c>
      <c r="G166" s="90"/>
    </row>
    <row r="167" spans="1:7">
      <c r="A167" s="124">
        <v>202324</v>
      </c>
      <c r="B167" s="88" t="s">
        <v>165</v>
      </c>
      <c r="C167" s="89">
        <f>Primary!$C39</f>
        <v>2182</v>
      </c>
      <c r="D167" s="88">
        <f>D123+1</f>
        <v>6</v>
      </c>
      <c r="E167" s="88">
        <f>AuthCode</f>
        <v>538</v>
      </c>
      <c r="F167" s="90">
        <f>Primary!G39</f>
        <v>2463</v>
      </c>
      <c r="G167" s="90"/>
    </row>
    <row r="168" spans="1:7">
      <c r="A168" s="124">
        <v>202324</v>
      </c>
      <c r="B168" s="88" t="s">
        <v>165</v>
      </c>
      <c r="C168" s="89">
        <f>Primary!$C40</f>
        <v>2184</v>
      </c>
      <c r="D168" s="88">
        <f>D124+1</f>
        <v>6</v>
      </c>
      <c r="E168" s="88">
        <f>AuthCode</f>
        <v>538</v>
      </c>
      <c r="F168" s="90">
        <f>Primary!G40</f>
        <v>941</v>
      </c>
      <c r="G168" s="90"/>
    </row>
    <row r="169" spans="1:7">
      <c r="A169" s="124">
        <v>202324</v>
      </c>
      <c r="B169" s="88" t="s">
        <v>165</v>
      </c>
      <c r="C169" s="89">
        <f>Primary!$C41</f>
        <v>2185</v>
      </c>
      <c r="D169" s="88">
        <f>D125+1</f>
        <v>6</v>
      </c>
      <c r="E169" s="88">
        <f>AuthCode</f>
        <v>538</v>
      </c>
      <c r="F169" s="90">
        <f>Primary!G41</f>
        <v>1869</v>
      </c>
      <c r="G169" s="90"/>
    </row>
    <row r="170" spans="1:7">
      <c r="A170" s="124">
        <v>202324</v>
      </c>
      <c r="B170" s="88" t="s">
        <v>165</v>
      </c>
      <c r="C170" s="89">
        <f>Primary!$C42</f>
        <v>2186</v>
      </c>
      <c r="D170" s="88">
        <f>D126+1</f>
        <v>6</v>
      </c>
      <c r="E170" s="88">
        <f>AuthCode</f>
        <v>538</v>
      </c>
      <c r="F170" s="90">
        <f>Primary!G42</f>
        <v>1184</v>
      </c>
      <c r="G170" s="90"/>
    </row>
    <row r="171" spans="1:7">
      <c r="A171" s="124">
        <v>202324</v>
      </c>
      <c r="B171" s="88" t="s">
        <v>165</v>
      </c>
      <c r="C171" s="89">
        <f>Primary!$C43</f>
        <v>3037</v>
      </c>
      <c r="D171" s="88">
        <f>D127+1</f>
        <v>6</v>
      </c>
      <c r="E171" s="88">
        <f>AuthCode</f>
        <v>538</v>
      </c>
      <c r="F171" s="90">
        <f>Primary!G43</f>
        <v>676</v>
      </c>
      <c r="G171" s="90"/>
    </row>
    <row r="172" spans="1:7">
      <c r="A172" s="124">
        <v>202324</v>
      </c>
      <c r="B172" s="88" t="s">
        <v>165</v>
      </c>
      <c r="C172" s="89">
        <f>Primary!$C44</f>
        <v>3047</v>
      </c>
      <c r="D172" s="88">
        <f>D128+1</f>
        <v>6</v>
      </c>
      <c r="E172" s="88">
        <f>AuthCode</f>
        <v>538</v>
      </c>
      <c r="F172" s="90">
        <f>Primary!G44</f>
        <v>739</v>
      </c>
      <c r="G172" s="90"/>
    </row>
    <row r="173" spans="1:7">
      <c r="A173" s="124">
        <v>202324</v>
      </c>
      <c r="B173" s="88" t="s">
        <v>165</v>
      </c>
      <c r="C173" s="89">
        <f>Primary!$C45</f>
        <v>3057</v>
      </c>
      <c r="D173" s="88">
        <f>D129+1</f>
        <v>6</v>
      </c>
      <c r="E173" s="88">
        <f>AuthCode</f>
        <v>538</v>
      </c>
      <c r="F173" s="90">
        <f>Primary!G45</f>
        <v>991</v>
      </c>
      <c r="G173" s="90"/>
    </row>
    <row r="174" spans="1:7">
      <c r="A174" s="124">
        <v>202324</v>
      </c>
      <c r="B174" s="88" t="s">
        <v>165</v>
      </c>
      <c r="C174" s="89">
        <f>Primary!$C46</f>
        <v>3320</v>
      </c>
      <c r="D174" s="88">
        <f>D130+1</f>
        <v>6</v>
      </c>
      <c r="E174" s="88">
        <f>AuthCode</f>
        <v>538</v>
      </c>
      <c r="F174" s="90">
        <f>Primary!G46</f>
        <v>955</v>
      </c>
      <c r="G174" s="90"/>
    </row>
    <row r="175" spans="1:7">
      <c r="A175" s="124">
        <v>202324</v>
      </c>
      <c r="B175" s="88" t="s">
        <v>165</v>
      </c>
      <c r="C175" s="89">
        <f>Primary!$C47</f>
        <v>3321</v>
      </c>
      <c r="D175" s="88">
        <f>D131+1</f>
        <v>6</v>
      </c>
      <c r="E175" s="88">
        <f>AuthCode</f>
        <v>538</v>
      </c>
      <c r="F175" s="90">
        <f>Primary!G47</f>
        <v>741</v>
      </c>
      <c r="G175" s="90"/>
    </row>
    <row r="176" spans="1:7">
      <c r="A176" s="124">
        <v>202324</v>
      </c>
      <c r="B176" s="88" t="s">
        <v>165</v>
      </c>
      <c r="C176" s="89">
        <f>Primary!$C48</f>
        <v>3363</v>
      </c>
      <c r="D176" s="88">
        <f>D132+1</f>
        <v>6</v>
      </c>
      <c r="E176" s="88">
        <f>AuthCode</f>
        <v>538</v>
      </c>
      <c r="F176" s="90">
        <f>Primary!G48</f>
        <v>851</v>
      </c>
      <c r="G176" s="90"/>
    </row>
    <row r="177" spans="1:7">
      <c r="A177" s="124">
        <v>202324</v>
      </c>
      <c r="B177" s="88" t="s">
        <v>165</v>
      </c>
      <c r="C177" s="89">
        <f>Primary!$C49</f>
        <v>3364</v>
      </c>
      <c r="D177" s="88">
        <f>D133+1</f>
        <v>6</v>
      </c>
      <c r="E177" s="88">
        <f>AuthCode</f>
        <v>538</v>
      </c>
      <c r="F177" s="90">
        <f>Primary!G49</f>
        <v>941</v>
      </c>
      <c r="G177" s="90"/>
    </row>
    <row r="178" spans="1:7">
      <c r="A178" s="124">
        <v>202324</v>
      </c>
      <c r="B178" s="88" t="s">
        <v>165</v>
      </c>
      <c r="C178" s="89">
        <f>Primary!$C50</f>
        <v>3365</v>
      </c>
      <c r="D178" s="88">
        <f>D134+1</f>
        <v>6</v>
      </c>
      <c r="E178" s="88">
        <f>AuthCode</f>
        <v>538</v>
      </c>
      <c r="F178" s="90">
        <f>Primary!G50</f>
        <v>943</v>
      </c>
      <c r="G178" s="90"/>
    </row>
    <row r="179" spans="1:7">
      <c r="A179" s="124">
        <v>202324</v>
      </c>
      <c r="B179" s="88" t="s">
        <v>165</v>
      </c>
      <c r="C179" s="89">
        <f>Primary!$C51</f>
        <v>3367</v>
      </c>
      <c r="D179" s="88">
        <f>D135+1</f>
        <v>6</v>
      </c>
      <c r="E179" s="88">
        <f>AuthCode</f>
        <v>538</v>
      </c>
      <c r="F179" s="90">
        <f>Primary!G51</f>
        <v>913</v>
      </c>
      <c r="G179" s="90"/>
    </row>
    <row r="180" spans="1:7">
      <c r="A180" s="124">
        <v>202324</v>
      </c>
      <c r="B180" s="88" t="s">
        <v>165</v>
      </c>
      <c r="C180" s="89">
        <f>Primary!$C52</f>
        <v>3368</v>
      </c>
      <c r="D180" s="88">
        <f>D136+1</f>
        <v>6</v>
      </c>
      <c r="E180" s="88">
        <f>AuthCode</f>
        <v>538</v>
      </c>
      <c r="F180" s="90">
        <f>Primary!G52</f>
        <v>937</v>
      </c>
      <c r="G180" s="90"/>
    </row>
    <row r="181" spans="1:7">
      <c r="A181" s="124">
        <v>202324</v>
      </c>
      <c r="B181" s="88" t="s">
        <v>165</v>
      </c>
      <c r="C181" s="89">
        <f>Primary!$C53</f>
        <v>3372</v>
      </c>
      <c r="D181" s="88">
        <f>D137+1</f>
        <v>6</v>
      </c>
      <c r="E181" s="88">
        <f>AuthCode</f>
        <v>538</v>
      </c>
      <c r="F181" s="90">
        <f>Primary!G53</f>
        <v>938</v>
      </c>
      <c r="G181" s="90"/>
    </row>
    <row r="182" spans="1:7">
      <c r="A182" s="124">
        <v>202324</v>
      </c>
      <c r="B182" s="88" t="s">
        <v>165</v>
      </c>
      <c r="C182" s="89">
        <f>Primary!$C54</f>
        <v>3373</v>
      </c>
      <c r="D182" s="88">
        <f>D138+1</f>
        <v>6</v>
      </c>
      <c r="E182" s="88">
        <f>AuthCode</f>
        <v>538</v>
      </c>
      <c r="F182" s="90">
        <f>Primary!G54</f>
        <v>1385</v>
      </c>
      <c r="G182" s="90"/>
    </row>
    <row r="183" spans="1:7">
      <c r="A183" s="124">
        <v>202324</v>
      </c>
      <c r="B183" s="88" t="s">
        <v>165</v>
      </c>
      <c r="C183" s="89">
        <f>Primary!$C11</f>
        <v>2109</v>
      </c>
      <c r="D183" s="88">
        <f>D139+1</f>
        <v>7</v>
      </c>
      <c r="E183" s="88">
        <f>AuthCode</f>
        <v>538</v>
      </c>
      <c r="F183" s="90">
        <f>Primary!H11</f>
        <v>3796.2085308056871</v>
      </c>
      <c r="G183" s="90"/>
    </row>
    <row r="184" spans="1:7">
      <c r="A184" s="124">
        <v>202324</v>
      </c>
      <c r="B184" s="88" t="s">
        <v>165</v>
      </c>
      <c r="C184" s="89">
        <f>Primary!$C12</f>
        <v>2111</v>
      </c>
      <c r="D184" s="88">
        <f>D140+1</f>
        <v>7</v>
      </c>
      <c r="E184" s="88">
        <f>AuthCode</f>
        <v>538</v>
      </c>
      <c r="F184" s="90">
        <f>Primary!H12</f>
        <v>4468.468468468468</v>
      </c>
      <c r="G184" s="90"/>
    </row>
    <row r="185" spans="1:7">
      <c r="A185" s="124">
        <v>202324</v>
      </c>
      <c r="B185" s="88" t="s">
        <v>165</v>
      </c>
      <c r="C185" s="89">
        <f>Primary!$C13</f>
        <v>2114</v>
      </c>
      <c r="D185" s="88">
        <f>D141+1</f>
        <v>7</v>
      </c>
      <c r="E185" s="88">
        <f>AuthCode</f>
        <v>538</v>
      </c>
      <c r="F185" s="90">
        <f>Primary!H13</f>
        <v>4728.44827586207</v>
      </c>
      <c r="G185" s="90"/>
    </row>
    <row r="186" spans="1:7">
      <c r="A186" s="124">
        <v>202324</v>
      </c>
      <c r="B186" s="88" t="s">
        <v>165</v>
      </c>
      <c r="C186" s="89">
        <f>Primary!$C14</f>
        <v>2115</v>
      </c>
      <c r="D186" s="88">
        <f>D142+1</f>
        <v>7</v>
      </c>
      <c r="E186" s="88">
        <f>AuthCode</f>
        <v>538</v>
      </c>
      <c r="F186" s="90">
        <f>Primary!H14</f>
        <v>4212.418300653595</v>
      </c>
      <c r="G186" s="90"/>
    </row>
    <row r="187" spans="1:7">
      <c r="A187" s="124">
        <v>202324</v>
      </c>
      <c r="B187" s="88" t="s">
        <v>165</v>
      </c>
      <c r="C187" s="89">
        <f>Primary!$C15</f>
        <v>2117</v>
      </c>
      <c r="D187" s="88">
        <f>D143+1</f>
        <v>7</v>
      </c>
      <c r="E187" s="88">
        <f>AuthCode</f>
        <v>538</v>
      </c>
      <c r="F187" s="90">
        <f>Primary!H15</f>
        <v>3947.7124183006536</v>
      </c>
      <c r="G187" s="90"/>
    </row>
    <row r="188" spans="1:7">
      <c r="A188" s="124">
        <v>202324</v>
      </c>
      <c r="B188" s="88" t="s">
        <v>165</v>
      </c>
      <c r="C188" s="89">
        <f>Primary!$C16</f>
        <v>2118</v>
      </c>
      <c r="D188" s="88">
        <f>D144+1</f>
        <v>7</v>
      </c>
      <c r="E188" s="88">
        <f>AuthCode</f>
        <v>538</v>
      </c>
      <c r="F188" s="90">
        <f>Primary!H16</f>
        <v>4128.787878787879</v>
      </c>
      <c r="G188" s="90"/>
    </row>
    <row r="189" spans="1:7">
      <c r="A189" s="124">
        <v>202324</v>
      </c>
      <c r="B189" s="88" t="s">
        <v>165</v>
      </c>
      <c r="C189" s="89">
        <f>Primary!$C17</f>
        <v>2120</v>
      </c>
      <c r="D189" s="88">
        <f>D145+1</f>
        <v>7</v>
      </c>
      <c r="E189" s="88">
        <f>AuthCode</f>
        <v>538</v>
      </c>
      <c r="F189" s="90">
        <f>Primary!H17</f>
        <v>5587.1559633027528</v>
      </c>
      <c r="G189" s="90"/>
    </row>
    <row r="190" spans="1:7">
      <c r="A190" s="124">
        <v>202324</v>
      </c>
      <c r="B190" s="88" t="s">
        <v>165</v>
      </c>
      <c r="C190" s="89">
        <f>Primary!$C18</f>
        <v>2122</v>
      </c>
      <c r="D190" s="88">
        <f>D146+1</f>
        <v>7</v>
      </c>
      <c r="E190" s="88">
        <f>AuthCode</f>
        <v>538</v>
      </c>
      <c r="F190" s="90">
        <f>Primary!H18</f>
        <v>4099.2366412213742</v>
      </c>
      <c r="G190" s="90"/>
    </row>
    <row r="191" spans="1:7">
      <c r="A191" s="124">
        <v>202324</v>
      </c>
      <c r="B191" s="88" t="s">
        <v>165</v>
      </c>
      <c r="C191" s="89">
        <f>Primary!$C19</f>
        <v>2124</v>
      </c>
      <c r="D191" s="88">
        <f>D147+1</f>
        <v>7</v>
      </c>
      <c r="E191" s="88">
        <f>AuthCode</f>
        <v>538</v>
      </c>
      <c r="F191" s="90">
        <f>Primary!H19</f>
        <v>7432.1608040201008</v>
      </c>
      <c r="G191" s="90"/>
    </row>
    <row r="192" spans="1:7">
      <c r="A192" s="124">
        <v>202324</v>
      </c>
      <c r="B192" s="88" t="s">
        <v>165</v>
      </c>
      <c r="C192" s="89">
        <f>Primary!$C20</f>
        <v>2126</v>
      </c>
      <c r="D192" s="88">
        <f>D148+1</f>
        <v>7</v>
      </c>
      <c r="E192" s="88">
        <f>AuthCode</f>
        <v>538</v>
      </c>
      <c r="F192" s="90">
        <f>Primary!H20</f>
        <v>6677.083333333333</v>
      </c>
      <c r="G192" s="90"/>
    </row>
    <row r="193" spans="1:7">
      <c r="A193" s="124">
        <v>202324</v>
      </c>
      <c r="B193" s="88" t="s">
        <v>165</v>
      </c>
      <c r="C193" s="89">
        <f>Primary!$C21</f>
        <v>2127</v>
      </c>
      <c r="D193" s="88">
        <f>D149+1</f>
        <v>7</v>
      </c>
      <c r="E193" s="88">
        <f>AuthCode</f>
        <v>538</v>
      </c>
      <c r="F193" s="90">
        <f>Primary!H21</f>
        <v>5129.4964028776976</v>
      </c>
      <c r="G193" s="90"/>
    </row>
    <row r="194" spans="1:7">
      <c r="A194" s="124">
        <v>202324</v>
      </c>
      <c r="B194" s="88" t="s">
        <v>165</v>
      </c>
      <c r="C194" s="89">
        <f>Primary!$C22</f>
        <v>2128</v>
      </c>
      <c r="D194" s="88">
        <f>D150+1</f>
        <v>7</v>
      </c>
      <c r="E194" s="88">
        <f>AuthCode</f>
        <v>538</v>
      </c>
      <c r="F194" s="90">
        <f>Primary!H22</f>
        <v>5365.8536585365855</v>
      </c>
      <c r="G194" s="90"/>
    </row>
    <row r="195" spans="1:7">
      <c r="A195" s="124">
        <v>202324</v>
      </c>
      <c r="B195" s="88" t="s">
        <v>165</v>
      </c>
      <c r="C195" s="89">
        <f>Primary!$C23</f>
        <v>2131</v>
      </c>
      <c r="D195" s="88">
        <f>D151+1</f>
        <v>7</v>
      </c>
      <c r="E195" s="88">
        <f>AuthCode</f>
        <v>538</v>
      </c>
      <c r="F195" s="90">
        <f>Primary!H23</f>
        <v>4512.9310344827591</v>
      </c>
      <c r="G195" s="90"/>
    </row>
    <row r="196" spans="1:7">
      <c r="A196" s="124">
        <v>202324</v>
      </c>
      <c r="B196" s="88" t="s">
        <v>165</v>
      </c>
      <c r="C196" s="89">
        <f>Primary!$C24</f>
        <v>2133</v>
      </c>
      <c r="D196" s="88">
        <f>D152+1</f>
        <v>7</v>
      </c>
      <c r="E196" s="88">
        <f>AuthCode</f>
        <v>538</v>
      </c>
      <c r="F196" s="90">
        <f>Primary!H24</f>
        <v>3878.8732394366198</v>
      </c>
      <c r="G196" s="90"/>
    </row>
    <row r="197" spans="1:7">
      <c r="A197" s="124">
        <v>202324</v>
      </c>
      <c r="B197" s="88" t="s">
        <v>165</v>
      </c>
      <c r="C197" s="89">
        <f>Primary!$C25</f>
        <v>2136</v>
      </c>
      <c r="D197" s="88">
        <f>D153+1</f>
        <v>7</v>
      </c>
      <c r="E197" s="88">
        <f>AuthCode</f>
        <v>538</v>
      </c>
      <c r="F197" s="90">
        <f>Primary!H25</f>
        <v>3688.7755102040819</v>
      </c>
      <c r="G197" s="90"/>
    </row>
    <row r="198" spans="1:7">
      <c r="A198" s="124">
        <v>202324</v>
      </c>
      <c r="B198" s="88" t="s">
        <v>165</v>
      </c>
      <c r="C198" s="89">
        <f>Primary!$C26</f>
        <v>2138</v>
      </c>
      <c r="D198" s="88">
        <f>D154+1</f>
        <v>7</v>
      </c>
      <c r="E198" s="88">
        <f>AuthCode</f>
        <v>538</v>
      </c>
      <c r="F198" s="90">
        <f>Primary!H26</f>
        <v>3993.4354485776807</v>
      </c>
      <c r="G198" s="90"/>
    </row>
    <row r="199" spans="1:7">
      <c r="A199" s="124">
        <v>202324</v>
      </c>
      <c r="B199" s="88" t="s">
        <v>165</v>
      </c>
      <c r="C199" s="89">
        <f>Primary!$C27</f>
        <v>2144</v>
      </c>
      <c r="D199" s="88">
        <f>D155+1</f>
        <v>7</v>
      </c>
      <c r="E199" s="88">
        <f>AuthCode</f>
        <v>538</v>
      </c>
      <c r="F199" s="90">
        <f>Primary!H27</f>
        <v>4656.7164179104475</v>
      </c>
      <c r="G199" s="90"/>
    </row>
    <row r="200" spans="1:7">
      <c r="A200" s="124">
        <v>202324</v>
      </c>
      <c r="B200" s="88" t="s">
        <v>165</v>
      </c>
      <c r="C200" s="89">
        <f>Primary!$C28</f>
        <v>2146</v>
      </c>
      <c r="D200" s="88">
        <f>D156+1</f>
        <v>7</v>
      </c>
      <c r="E200" s="88">
        <f>AuthCode</f>
        <v>538</v>
      </c>
      <c r="F200" s="90">
        <f>Primary!H28</f>
        <v>4023.9520958083831</v>
      </c>
      <c r="G200" s="90"/>
    </row>
    <row r="201" spans="1:7">
      <c r="A201" s="124">
        <v>202324</v>
      </c>
      <c r="B201" s="88" t="s">
        <v>165</v>
      </c>
      <c r="C201" s="89">
        <f>Primary!$C29</f>
        <v>2148</v>
      </c>
      <c r="D201" s="88">
        <f>D157+1</f>
        <v>7</v>
      </c>
      <c r="E201" s="88">
        <f>AuthCode</f>
        <v>538</v>
      </c>
      <c r="F201" s="90">
        <f>Primary!H29</f>
        <v>3841.2017167381973</v>
      </c>
      <c r="G201" s="90"/>
    </row>
    <row r="202" spans="1:7">
      <c r="A202" s="124">
        <v>202324</v>
      </c>
      <c r="B202" s="88" t="s">
        <v>165</v>
      </c>
      <c r="C202" s="89">
        <f>Primary!$C30</f>
        <v>2149</v>
      </c>
      <c r="D202" s="88">
        <f>D158+1</f>
        <v>7</v>
      </c>
      <c r="E202" s="88">
        <f>AuthCode</f>
        <v>538</v>
      </c>
      <c r="F202" s="90">
        <f>Primary!H30</f>
        <v>4480.3921568627447</v>
      </c>
      <c r="G202" s="90"/>
    </row>
    <row r="203" spans="1:7">
      <c r="A203" s="124">
        <v>202324</v>
      </c>
      <c r="B203" s="88" t="s">
        <v>165</v>
      </c>
      <c r="C203" s="89">
        <f>Primary!$C31</f>
        <v>2151</v>
      </c>
      <c r="D203" s="88">
        <f>D159+1</f>
        <v>7</v>
      </c>
      <c r="E203" s="88">
        <f>AuthCode</f>
        <v>538</v>
      </c>
      <c r="F203" s="90">
        <f>Primary!H31</f>
        <v>3976.1904761904761</v>
      </c>
      <c r="G203" s="90"/>
    </row>
    <row r="204" spans="1:7">
      <c r="A204" s="124">
        <v>202324</v>
      </c>
      <c r="B204" s="88" t="s">
        <v>165</v>
      </c>
      <c r="C204" s="89">
        <f>Primary!$C32</f>
        <v>2152</v>
      </c>
      <c r="D204" s="88">
        <f>D160+1</f>
        <v>7</v>
      </c>
      <c r="E204" s="88">
        <f>AuthCode</f>
        <v>538</v>
      </c>
      <c r="F204" s="90">
        <f>Primary!H32</f>
        <v>4131.3131313131316</v>
      </c>
      <c r="G204" s="90"/>
    </row>
    <row r="205" spans="1:7">
      <c r="A205" s="124">
        <v>202324</v>
      </c>
      <c r="B205" s="88" t="s">
        <v>165</v>
      </c>
      <c r="C205" s="89">
        <f>Primary!$C33</f>
        <v>2156</v>
      </c>
      <c r="D205" s="88">
        <f>D161+1</f>
        <v>7</v>
      </c>
      <c r="E205" s="88">
        <f>AuthCode</f>
        <v>538</v>
      </c>
      <c r="F205" s="90">
        <f>Primary!H33</f>
        <v>4321.28514056225</v>
      </c>
      <c r="G205" s="90"/>
    </row>
    <row r="206" spans="1:7">
      <c r="A206" s="124">
        <v>202324</v>
      </c>
      <c r="B206" s="88" t="s">
        <v>165</v>
      </c>
      <c r="C206" s="89">
        <f>Primary!$C34</f>
        <v>2163</v>
      </c>
      <c r="D206" s="88">
        <f>D162+1</f>
        <v>7</v>
      </c>
      <c r="E206" s="88">
        <f>AuthCode</f>
        <v>538</v>
      </c>
      <c r="F206" s="90">
        <f>Primary!H34</f>
        <v>5448.6486486486492</v>
      </c>
      <c r="G206" s="90"/>
    </row>
    <row r="207" spans="1:7">
      <c r="A207" s="124">
        <v>202324</v>
      </c>
      <c r="B207" s="88" t="s">
        <v>165</v>
      </c>
      <c r="C207" s="89">
        <f>Primary!$C35</f>
        <v>2165</v>
      </c>
      <c r="D207" s="88">
        <f>D163+1</f>
        <v>7</v>
      </c>
      <c r="E207" s="88">
        <f>AuthCode</f>
        <v>538</v>
      </c>
      <c r="F207" s="90">
        <f>Primary!H35</f>
        <v>4351.4851485148511</v>
      </c>
      <c r="G207" s="90"/>
    </row>
    <row r="208" spans="1:7">
      <c r="A208" s="124">
        <v>202324</v>
      </c>
      <c r="B208" s="88" t="s">
        <v>165</v>
      </c>
      <c r="C208" s="89">
        <f>Primary!$C36</f>
        <v>2178</v>
      </c>
      <c r="D208" s="88">
        <f>D164+1</f>
        <v>7</v>
      </c>
      <c r="E208" s="88">
        <f>AuthCode</f>
        <v>538</v>
      </c>
      <c r="F208" s="90">
        <f>Primary!H36</f>
        <v>3904.3062200956938</v>
      </c>
      <c r="G208" s="90"/>
    </row>
    <row r="209" spans="1:7">
      <c r="A209" s="124">
        <v>202324</v>
      </c>
      <c r="B209" s="88" t="s">
        <v>165</v>
      </c>
      <c r="C209" s="89">
        <f>Primary!$C37</f>
        <v>2179</v>
      </c>
      <c r="D209" s="88">
        <f>D165+1</f>
        <v>7</v>
      </c>
      <c r="E209" s="88">
        <f>AuthCode</f>
        <v>538</v>
      </c>
      <c r="F209" s="90">
        <f>Primary!H37</f>
        <v>4560.9756097560976</v>
      </c>
      <c r="G209" s="90"/>
    </row>
    <row r="210" spans="1:7">
      <c r="A210" s="124">
        <v>202324</v>
      </c>
      <c r="B210" s="88" t="s">
        <v>165</v>
      </c>
      <c r="C210" s="89">
        <f>Primary!$C38</f>
        <v>2181</v>
      </c>
      <c r="D210" s="88">
        <f>D166+1</f>
        <v>7</v>
      </c>
      <c r="E210" s="88">
        <f>AuthCode</f>
        <v>538</v>
      </c>
      <c r="F210" s="90">
        <f>Primary!H38</f>
        <v>4159.090909090909</v>
      </c>
      <c r="G210" s="90"/>
    </row>
    <row r="211" spans="1:7">
      <c r="A211" s="124">
        <v>202324</v>
      </c>
      <c r="B211" s="88" t="s">
        <v>165</v>
      </c>
      <c r="C211" s="89">
        <f>Primary!$C39</f>
        <v>2182</v>
      </c>
      <c r="D211" s="88">
        <f>D167+1</f>
        <v>7</v>
      </c>
      <c r="E211" s="88">
        <f>AuthCode</f>
        <v>538</v>
      </c>
      <c r="F211" s="90">
        <f>Primary!H39</f>
        <v>3627.3932253313696</v>
      </c>
      <c r="G211" s="90"/>
    </row>
    <row r="212" spans="1:7">
      <c r="A212" s="124">
        <v>202324</v>
      </c>
      <c r="B212" s="88" t="s">
        <v>165</v>
      </c>
      <c r="C212" s="89">
        <f>Primary!$C40</f>
        <v>2184</v>
      </c>
      <c r="D212" s="88">
        <f>D168+1</f>
        <v>7</v>
      </c>
      <c r="E212" s="88">
        <f>AuthCode</f>
        <v>538</v>
      </c>
      <c r="F212" s="90">
        <f>Primary!H40</f>
        <v>4397.1962616822429</v>
      </c>
      <c r="G212" s="90"/>
    </row>
    <row r="213" spans="1:7">
      <c r="A213" s="124">
        <v>202324</v>
      </c>
      <c r="B213" s="88" t="s">
        <v>165</v>
      </c>
      <c r="C213" s="89">
        <f>Primary!$C41</f>
        <v>2185</v>
      </c>
      <c r="D213" s="88">
        <f>D169+1</f>
        <v>7</v>
      </c>
      <c r="E213" s="88">
        <f>AuthCode</f>
        <v>538</v>
      </c>
      <c r="F213" s="90">
        <f>Primary!H41</f>
        <v>4125.8278145695367</v>
      </c>
      <c r="G213" s="90"/>
    </row>
    <row r="214" spans="1:7">
      <c r="A214" s="124">
        <v>202324</v>
      </c>
      <c r="B214" s="88" t="s">
        <v>165</v>
      </c>
      <c r="C214" s="89">
        <f>Primary!$C42</f>
        <v>2186</v>
      </c>
      <c r="D214" s="88">
        <f>D170+1</f>
        <v>7</v>
      </c>
      <c r="E214" s="88">
        <f>AuthCode</f>
        <v>538</v>
      </c>
      <c r="F214" s="90">
        <f>Primary!H42</f>
        <v>4536.39846743295</v>
      </c>
      <c r="G214" s="90"/>
    </row>
    <row r="215" spans="1:7">
      <c r="A215" s="124">
        <v>202324</v>
      </c>
      <c r="B215" s="88" t="s">
        <v>165</v>
      </c>
      <c r="C215" s="89">
        <f>Primary!$C43</f>
        <v>3037</v>
      </c>
      <c r="D215" s="88">
        <f>D171+1</f>
        <v>7</v>
      </c>
      <c r="E215" s="88">
        <f>AuthCode</f>
        <v>538</v>
      </c>
      <c r="F215" s="90">
        <f>Primary!H43</f>
        <v>5495.9349593495936</v>
      </c>
      <c r="G215" s="90"/>
    </row>
    <row r="216" spans="1:7">
      <c r="A216" s="124">
        <v>202324</v>
      </c>
      <c r="B216" s="88" t="s">
        <v>165</v>
      </c>
      <c r="C216" s="89">
        <f>Primary!$C44</f>
        <v>3047</v>
      </c>
      <c r="D216" s="88">
        <f>D172+1</f>
        <v>7</v>
      </c>
      <c r="E216" s="88">
        <f>AuthCode</f>
        <v>538</v>
      </c>
      <c r="F216" s="90">
        <f>Primary!H44</f>
        <v>4707.006369426751</v>
      </c>
      <c r="G216" s="90"/>
    </row>
    <row r="217" spans="1:7">
      <c r="A217" s="124">
        <v>202324</v>
      </c>
      <c r="B217" s="88" t="s">
        <v>165</v>
      </c>
      <c r="C217" s="89">
        <f>Primary!$C45</f>
        <v>3057</v>
      </c>
      <c r="D217" s="88">
        <f>D173+1</f>
        <v>7</v>
      </c>
      <c r="E217" s="88">
        <f>AuthCode</f>
        <v>538</v>
      </c>
      <c r="F217" s="90">
        <f>Primary!H45</f>
        <v>4308.695652173913</v>
      </c>
      <c r="G217" s="90"/>
    </row>
    <row r="218" spans="1:7">
      <c r="A218" s="124">
        <v>202324</v>
      </c>
      <c r="B218" s="88" t="s">
        <v>165</v>
      </c>
      <c r="C218" s="89">
        <f>Primary!$C46</f>
        <v>3320</v>
      </c>
      <c r="D218" s="88">
        <f>D174+1</f>
        <v>7</v>
      </c>
      <c r="E218" s="88">
        <f>AuthCode</f>
        <v>538</v>
      </c>
      <c r="F218" s="90">
        <f>Primary!H46</f>
        <v>4081.1965811965811</v>
      </c>
      <c r="G218" s="90"/>
    </row>
    <row r="219" spans="1:7">
      <c r="A219" s="124">
        <v>202324</v>
      </c>
      <c r="B219" s="88" t="s">
        <v>165</v>
      </c>
      <c r="C219" s="89">
        <f>Primary!$C47</f>
        <v>3321</v>
      </c>
      <c r="D219" s="88">
        <f>D175+1</f>
        <v>7</v>
      </c>
      <c r="E219" s="88">
        <f>AuthCode</f>
        <v>538</v>
      </c>
      <c r="F219" s="90">
        <f>Primary!H47</f>
        <v>4689.8734177215192</v>
      </c>
      <c r="G219" s="90"/>
    </row>
    <row r="220" spans="1:7">
      <c r="A220" s="124">
        <v>202324</v>
      </c>
      <c r="B220" s="88" t="s">
        <v>165</v>
      </c>
      <c r="C220" s="89">
        <f>Primary!$C48</f>
        <v>3363</v>
      </c>
      <c r="D220" s="88">
        <f>D176+1</f>
        <v>7</v>
      </c>
      <c r="E220" s="88">
        <f>AuthCode</f>
        <v>538</v>
      </c>
      <c r="F220" s="90">
        <f>Primary!H48</f>
        <v>4233.8308457711437</v>
      </c>
      <c r="G220" s="90"/>
    </row>
    <row r="221" spans="1:7">
      <c r="A221" s="124">
        <v>202324</v>
      </c>
      <c r="B221" s="88" t="s">
        <v>165</v>
      </c>
      <c r="C221" s="89">
        <f>Primary!$C49</f>
        <v>3364</v>
      </c>
      <c r="D221" s="88">
        <f>D177+1</f>
        <v>7</v>
      </c>
      <c r="E221" s="88">
        <f>AuthCode</f>
        <v>538</v>
      </c>
      <c r="F221" s="90">
        <f>Primary!H49</f>
        <v>4219.730941704036</v>
      </c>
      <c r="G221" s="90"/>
    </row>
    <row r="222" spans="1:7">
      <c r="A222" s="124">
        <v>202324</v>
      </c>
      <c r="B222" s="88" t="s">
        <v>165</v>
      </c>
      <c r="C222" s="89">
        <f>Primary!$C50</f>
        <v>3365</v>
      </c>
      <c r="D222" s="88">
        <f>D178+1</f>
        <v>7</v>
      </c>
      <c r="E222" s="88">
        <f>AuthCode</f>
        <v>538</v>
      </c>
      <c r="F222" s="90">
        <f>Primary!H50</f>
        <v>4247.7477477477478</v>
      </c>
      <c r="G222" s="90"/>
    </row>
    <row r="223" spans="1:7">
      <c r="A223" s="124">
        <v>202324</v>
      </c>
      <c r="B223" s="88" t="s">
        <v>165</v>
      </c>
      <c r="C223" s="89">
        <f>Primary!$C51</f>
        <v>3367</v>
      </c>
      <c r="D223" s="88">
        <f>D179+1</f>
        <v>7</v>
      </c>
      <c r="E223" s="88">
        <f>AuthCode</f>
        <v>538</v>
      </c>
      <c r="F223" s="90">
        <f>Primary!H51</f>
        <v>4286.3849765258219</v>
      </c>
      <c r="G223" s="90"/>
    </row>
    <row r="224" spans="1:7">
      <c r="A224" s="124">
        <v>202324</v>
      </c>
      <c r="B224" s="88" t="s">
        <v>165</v>
      </c>
      <c r="C224" s="89">
        <f>Primary!$C52</f>
        <v>3368</v>
      </c>
      <c r="D224" s="88">
        <f>D180+1</f>
        <v>7</v>
      </c>
      <c r="E224" s="88">
        <f>AuthCode</f>
        <v>538</v>
      </c>
      <c r="F224" s="90">
        <f>Primary!H52</f>
        <v>4358.13953488372</v>
      </c>
      <c r="G224" s="90"/>
    </row>
    <row r="225" spans="1:7">
      <c r="A225" s="124">
        <v>202324</v>
      </c>
      <c r="B225" s="88" t="s">
        <v>165</v>
      </c>
      <c r="C225" s="89">
        <f>Primary!$C53</f>
        <v>3372</v>
      </c>
      <c r="D225" s="88">
        <f>D181+1</f>
        <v>7</v>
      </c>
      <c r="E225" s="88">
        <f>AuthCode</f>
        <v>538</v>
      </c>
      <c r="F225" s="90">
        <f>Primary!H53</f>
        <v>4150.4424778761058</v>
      </c>
      <c r="G225" s="90"/>
    </row>
    <row r="226" spans="1:7">
      <c r="A226" s="124">
        <v>202324</v>
      </c>
      <c r="B226" s="88" t="s">
        <v>165</v>
      </c>
      <c r="C226" s="89">
        <f>Primary!$C54</f>
        <v>3373</v>
      </c>
      <c r="D226" s="88">
        <f>D182+1</f>
        <v>7</v>
      </c>
      <c r="E226" s="88">
        <f>AuthCode</f>
        <v>538</v>
      </c>
      <c r="F226" s="90">
        <f>Primary!H54</f>
        <v>4261.5384615384619</v>
      </c>
      <c r="G226" s="90"/>
    </row>
    <row r="227" spans="1:7">
      <c r="A227" s="124">
        <v>202324</v>
      </c>
      <c r="B227" s="88" t="s">
        <v>165</v>
      </c>
      <c r="C227" s="89">
        <f>Primary!$C11</f>
        <v>2109</v>
      </c>
      <c r="D227" s="88">
        <f>D183+1</f>
        <v>8</v>
      </c>
      <c r="E227" s="88">
        <f>AuthCode</f>
        <v>538</v>
      </c>
      <c r="F227" s="90">
        <f>Primary!I11</f>
        <v>112</v>
      </c>
      <c r="G227" s="90"/>
    </row>
    <row r="228" spans="1:7">
      <c r="A228" s="124">
        <v>202324</v>
      </c>
      <c r="B228" s="88" t="s">
        <v>165</v>
      </c>
      <c r="C228" s="89">
        <f>Primary!$C12</f>
        <v>2111</v>
      </c>
      <c r="D228" s="88">
        <f>D184+1</f>
        <v>8</v>
      </c>
      <c r="E228" s="88">
        <f>AuthCode</f>
        <v>538</v>
      </c>
      <c r="F228" s="90">
        <f>Primary!I12</f>
        <v>83</v>
      </c>
      <c r="G228" s="90"/>
    </row>
    <row r="229" spans="1:7">
      <c r="A229" s="124">
        <v>202324</v>
      </c>
      <c r="B229" s="88" t="s">
        <v>165</v>
      </c>
      <c r="C229" s="89">
        <f>Primary!$C13</f>
        <v>2114</v>
      </c>
      <c r="D229" s="88">
        <f>D185+1</f>
        <v>8</v>
      </c>
      <c r="E229" s="88">
        <f>AuthCode</f>
        <v>538</v>
      </c>
      <c r="F229" s="90">
        <f>Primary!I13</f>
        <v>64</v>
      </c>
      <c r="G229" s="90"/>
    </row>
    <row r="230" spans="1:7">
      <c r="A230" s="124">
        <v>202324</v>
      </c>
      <c r="B230" s="88" t="s">
        <v>165</v>
      </c>
      <c r="C230" s="89">
        <f>Primary!$C14</f>
        <v>2115</v>
      </c>
      <c r="D230" s="88">
        <f>D186+1</f>
        <v>8</v>
      </c>
      <c r="E230" s="88">
        <f>AuthCode</f>
        <v>538</v>
      </c>
      <c r="F230" s="90">
        <f>Primary!I14</f>
        <v>103</v>
      </c>
      <c r="G230" s="90"/>
    </row>
    <row r="231" spans="1:7">
      <c r="A231" s="124">
        <v>202324</v>
      </c>
      <c r="B231" s="88" t="s">
        <v>165</v>
      </c>
      <c r="C231" s="89">
        <f>Primary!$C15</f>
        <v>2117</v>
      </c>
      <c r="D231" s="88">
        <f>D187+1</f>
        <v>8</v>
      </c>
      <c r="E231" s="88">
        <f>AuthCode</f>
        <v>538</v>
      </c>
      <c r="F231" s="90">
        <f>Primary!I15</f>
        <v>93</v>
      </c>
      <c r="G231" s="90"/>
    </row>
    <row r="232" spans="1:7">
      <c r="A232" s="124">
        <v>202324</v>
      </c>
      <c r="B232" s="88" t="s">
        <v>165</v>
      </c>
      <c r="C232" s="89">
        <f>Primary!$C16</f>
        <v>2118</v>
      </c>
      <c r="D232" s="88">
        <f>D188+1</f>
        <v>8</v>
      </c>
      <c r="E232" s="88">
        <f>AuthCode</f>
        <v>538</v>
      </c>
      <c r="F232" s="90">
        <f>Primary!I16</f>
        <v>121</v>
      </c>
      <c r="G232" s="90"/>
    </row>
    <row r="233" spans="1:7">
      <c r="A233" s="124">
        <v>202324</v>
      </c>
      <c r="B233" s="88" t="s">
        <v>165</v>
      </c>
      <c r="C233" s="89">
        <f>Primary!$C17</f>
        <v>2120</v>
      </c>
      <c r="D233" s="88">
        <f>D189+1</f>
        <v>8</v>
      </c>
      <c r="E233" s="88">
        <f>AuthCode</f>
        <v>538</v>
      </c>
      <c r="F233" s="90">
        <f>Primary!I17</f>
        <v>296</v>
      </c>
      <c r="G233" s="90"/>
    </row>
    <row r="234" spans="1:7">
      <c r="A234" s="124">
        <v>202324</v>
      </c>
      <c r="B234" s="88" t="s">
        <v>165</v>
      </c>
      <c r="C234" s="89">
        <f>Primary!$C18</f>
        <v>2122</v>
      </c>
      <c r="D234" s="88">
        <f>D190+1</f>
        <v>8</v>
      </c>
      <c r="E234" s="88">
        <f>AuthCode</f>
        <v>538</v>
      </c>
      <c r="F234" s="90">
        <f>Primary!I18</f>
        <v>110</v>
      </c>
      <c r="G234" s="90"/>
    </row>
    <row r="235" spans="1:7">
      <c r="A235" s="124">
        <v>202324</v>
      </c>
      <c r="B235" s="88" t="s">
        <v>165</v>
      </c>
      <c r="C235" s="89">
        <f>Primary!$C19</f>
        <v>2124</v>
      </c>
      <c r="D235" s="88">
        <f>D191+1</f>
        <v>8</v>
      </c>
      <c r="E235" s="88">
        <f>AuthCode</f>
        <v>538</v>
      </c>
      <c r="F235" s="90">
        <f>Primary!I19</f>
        <v>573</v>
      </c>
      <c r="G235" s="90"/>
    </row>
    <row r="236" spans="1:7">
      <c r="A236" s="124">
        <v>202324</v>
      </c>
      <c r="B236" s="88" t="s">
        <v>165</v>
      </c>
      <c r="C236" s="89">
        <f>Primary!$C20</f>
        <v>2126</v>
      </c>
      <c r="D236" s="88">
        <f>D192+1</f>
        <v>8</v>
      </c>
      <c r="E236" s="88">
        <f>AuthCode</f>
        <v>538</v>
      </c>
      <c r="F236" s="90">
        <f>Primary!I20</f>
        <v>20</v>
      </c>
      <c r="G236" s="90"/>
    </row>
    <row r="237" spans="1:7">
      <c r="A237" s="124">
        <v>202324</v>
      </c>
      <c r="B237" s="88" t="s">
        <v>165</v>
      </c>
      <c r="C237" s="89">
        <f>Primary!$C21</f>
        <v>2127</v>
      </c>
      <c r="D237" s="88">
        <f>D193+1</f>
        <v>8</v>
      </c>
      <c r="E237" s="88">
        <f>AuthCode</f>
        <v>538</v>
      </c>
      <c r="F237" s="90">
        <f>Primary!I21</f>
        <v>36</v>
      </c>
      <c r="G237" s="90"/>
    </row>
    <row r="238" spans="1:7">
      <c r="A238" s="124">
        <v>202324</v>
      </c>
      <c r="B238" s="88" t="s">
        <v>165</v>
      </c>
      <c r="C238" s="89">
        <f>Primary!$C22</f>
        <v>2128</v>
      </c>
      <c r="D238" s="88">
        <f>D194+1</f>
        <v>8</v>
      </c>
      <c r="E238" s="88">
        <f>AuthCode</f>
        <v>538</v>
      </c>
      <c r="F238" s="90">
        <f>Primary!I22</f>
        <v>32</v>
      </c>
      <c r="G238" s="90"/>
    </row>
    <row r="239" spans="1:7">
      <c r="A239" s="124">
        <v>202324</v>
      </c>
      <c r="B239" s="88" t="s">
        <v>165</v>
      </c>
      <c r="C239" s="89">
        <f>Primary!$C23</f>
        <v>2131</v>
      </c>
      <c r="D239" s="88">
        <f>D195+1</f>
        <v>8</v>
      </c>
      <c r="E239" s="88">
        <f>AuthCode</f>
        <v>538</v>
      </c>
      <c r="F239" s="90">
        <f>Primary!I23</f>
        <v>93</v>
      </c>
      <c r="G239" s="90"/>
    </row>
    <row r="240" spans="1:7">
      <c r="A240" s="124">
        <v>202324</v>
      </c>
      <c r="B240" s="88" t="s">
        <v>165</v>
      </c>
      <c r="C240" s="89">
        <f>Primary!$C24</f>
        <v>2133</v>
      </c>
      <c r="D240" s="88">
        <f>D196+1</f>
        <v>8</v>
      </c>
      <c r="E240" s="88">
        <f>AuthCode</f>
        <v>538</v>
      </c>
      <c r="F240" s="90">
        <f>Primary!I24</f>
        <v>91</v>
      </c>
      <c r="G240" s="90"/>
    </row>
    <row r="241" spans="1:7">
      <c r="A241" s="124">
        <v>202324</v>
      </c>
      <c r="B241" s="88" t="s">
        <v>165</v>
      </c>
      <c r="C241" s="89">
        <f>Primary!$C25</f>
        <v>2136</v>
      </c>
      <c r="D241" s="88">
        <f>D197+1</f>
        <v>8</v>
      </c>
      <c r="E241" s="88">
        <f>AuthCode</f>
        <v>538</v>
      </c>
      <c r="F241" s="90">
        <f>Primary!I25</f>
        <v>87</v>
      </c>
      <c r="G241" s="90"/>
    </row>
    <row r="242" spans="1:7">
      <c r="A242" s="124">
        <v>202324</v>
      </c>
      <c r="B242" s="88" t="s">
        <v>165</v>
      </c>
      <c r="C242" s="89">
        <f>Primary!$C26</f>
        <v>2138</v>
      </c>
      <c r="D242" s="88">
        <f>D198+1</f>
        <v>8</v>
      </c>
      <c r="E242" s="88">
        <f>AuthCode</f>
        <v>538</v>
      </c>
      <c r="F242" s="90">
        <f>Primary!I26</f>
        <v>132</v>
      </c>
      <c r="G242" s="90"/>
    </row>
    <row r="243" spans="1:7">
      <c r="A243" s="124">
        <v>202324</v>
      </c>
      <c r="B243" s="88" t="s">
        <v>165</v>
      </c>
      <c r="C243" s="89">
        <f>Primary!$C27</f>
        <v>2144</v>
      </c>
      <c r="D243" s="88">
        <f>D199+1</f>
        <v>8</v>
      </c>
      <c r="E243" s="88">
        <f>AuthCode</f>
        <v>538</v>
      </c>
      <c r="F243" s="90">
        <f>Primary!I27</f>
        <v>57</v>
      </c>
      <c r="G243" s="90"/>
    </row>
    <row r="244" spans="1:7">
      <c r="A244" s="124">
        <v>202324</v>
      </c>
      <c r="B244" s="88" t="s">
        <v>165</v>
      </c>
      <c r="C244" s="89">
        <f>Primary!$C28</f>
        <v>2146</v>
      </c>
      <c r="D244" s="88">
        <f>D200+1</f>
        <v>8</v>
      </c>
      <c r="E244" s="88">
        <f>AuthCode</f>
        <v>538</v>
      </c>
      <c r="F244" s="90">
        <f>Primary!I28</f>
        <v>110</v>
      </c>
      <c r="G244" s="90"/>
    </row>
    <row r="245" spans="1:7">
      <c r="A245" s="124">
        <v>202324</v>
      </c>
      <c r="B245" s="88" t="s">
        <v>165</v>
      </c>
      <c r="C245" s="89">
        <f>Primary!$C29</f>
        <v>2148</v>
      </c>
      <c r="D245" s="88">
        <f>D201+1</f>
        <v>8</v>
      </c>
      <c r="E245" s="88">
        <f>AuthCode</f>
        <v>538</v>
      </c>
      <c r="F245" s="90">
        <f>Primary!I29</f>
        <v>102</v>
      </c>
      <c r="G245" s="90"/>
    </row>
    <row r="246" spans="1:7">
      <c r="A246" s="124">
        <v>202324</v>
      </c>
      <c r="B246" s="88" t="s">
        <v>165</v>
      </c>
      <c r="C246" s="89">
        <f>Primary!$C30</f>
        <v>2149</v>
      </c>
      <c r="D246" s="88">
        <f>D202+1</f>
        <v>8</v>
      </c>
      <c r="E246" s="88">
        <f>AuthCode</f>
        <v>538</v>
      </c>
      <c r="F246" s="90">
        <f>Primary!I30</f>
        <v>68</v>
      </c>
      <c r="G246" s="90"/>
    </row>
    <row r="247" spans="1:7">
      <c r="A247" s="124">
        <v>202324</v>
      </c>
      <c r="B247" s="88" t="s">
        <v>165</v>
      </c>
      <c r="C247" s="89">
        <f>Primary!$C31</f>
        <v>2151</v>
      </c>
      <c r="D247" s="88">
        <f>D203+1</f>
        <v>8</v>
      </c>
      <c r="E247" s="88">
        <f>AuthCode</f>
        <v>538</v>
      </c>
      <c r="F247" s="90">
        <f>Primary!I31</f>
        <v>59</v>
      </c>
      <c r="G247" s="90"/>
    </row>
    <row r="248" spans="1:7">
      <c r="A248" s="124">
        <v>202324</v>
      </c>
      <c r="B248" s="88" t="s">
        <v>165</v>
      </c>
      <c r="C248" s="89">
        <f>Primary!$C32</f>
        <v>2152</v>
      </c>
      <c r="D248" s="88">
        <f>D204+1</f>
        <v>8</v>
      </c>
      <c r="E248" s="88">
        <f>AuthCode</f>
        <v>538</v>
      </c>
      <c r="F248" s="90">
        <f>Primary!I32</f>
        <v>67</v>
      </c>
      <c r="G248" s="90"/>
    </row>
    <row r="249" spans="1:7">
      <c r="A249" s="124">
        <v>202324</v>
      </c>
      <c r="B249" s="88" t="s">
        <v>165</v>
      </c>
      <c r="C249" s="89">
        <f>Primary!$C33</f>
        <v>2156</v>
      </c>
      <c r="D249" s="88">
        <f>D205+1</f>
        <v>8</v>
      </c>
      <c r="E249" s="88">
        <f>AuthCode</f>
        <v>538</v>
      </c>
      <c r="F249" s="90">
        <f>Primary!I33</f>
        <v>54</v>
      </c>
      <c r="G249" s="90"/>
    </row>
    <row r="250" spans="1:7">
      <c r="A250" s="124">
        <v>202324</v>
      </c>
      <c r="B250" s="88" t="s">
        <v>165</v>
      </c>
      <c r="C250" s="89">
        <f>Primary!$C34</f>
        <v>2163</v>
      </c>
      <c r="D250" s="88">
        <f>D206+1</f>
        <v>8</v>
      </c>
      <c r="E250" s="88">
        <f>AuthCode</f>
        <v>538</v>
      </c>
      <c r="F250" s="90">
        <f>Primary!I34</f>
        <v>123</v>
      </c>
      <c r="G250" s="90"/>
    </row>
    <row r="251" spans="1:7">
      <c r="A251" s="124">
        <v>202324</v>
      </c>
      <c r="B251" s="88" t="s">
        <v>165</v>
      </c>
      <c r="C251" s="89">
        <f>Primary!$C35</f>
        <v>2165</v>
      </c>
      <c r="D251" s="88">
        <f>D207+1</f>
        <v>8</v>
      </c>
      <c r="E251" s="88">
        <f>AuthCode</f>
        <v>538</v>
      </c>
      <c r="F251" s="90">
        <f>Primary!I35</f>
        <v>45</v>
      </c>
      <c r="G251" s="90"/>
    </row>
    <row r="252" spans="1:7">
      <c r="A252" s="124">
        <v>202324</v>
      </c>
      <c r="B252" s="88" t="s">
        <v>165</v>
      </c>
      <c r="C252" s="89">
        <f>Primary!$C36</f>
        <v>2178</v>
      </c>
      <c r="D252" s="88">
        <f>D208+1</f>
        <v>8</v>
      </c>
      <c r="E252" s="88">
        <f>AuthCode</f>
        <v>538</v>
      </c>
      <c r="F252" s="90">
        <f>Primary!I36</f>
        <v>99</v>
      </c>
      <c r="G252" s="90"/>
    </row>
    <row r="253" spans="1:7">
      <c r="A253" s="124">
        <v>202324</v>
      </c>
      <c r="B253" s="88" t="s">
        <v>165</v>
      </c>
      <c r="C253" s="89">
        <f>Primary!$C37</f>
        <v>2179</v>
      </c>
      <c r="D253" s="88">
        <f>D209+1</f>
        <v>8</v>
      </c>
      <c r="E253" s="88">
        <f>AuthCode</f>
        <v>538</v>
      </c>
      <c r="F253" s="90">
        <f>Primary!I37</f>
        <v>56</v>
      </c>
      <c r="G253" s="90"/>
    </row>
    <row r="254" spans="1:7">
      <c r="A254" s="124">
        <v>202324</v>
      </c>
      <c r="B254" s="88" t="s">
        <v>165</v>
      </c>
      <c r="C254" s="89">
        <f>Primary!$C38</f>
        <v>2181</v>
      </c>
      <c r="D254" s="88">
        <f>D210+1</f>
        <v>8</v>
      </c>
      <c r="E254" s="88">
        <f>AuthCode</f>
        <v>538</v>
      </c>
      <c r="F254" s="90">
        <f>Primary!I38</f>
        <v>193</v>
      </c>
      <c r="G254" s="90"/>
    </row>
    <row r="255" spans="1:7">
      <c r="A255" s="124">
        <v>202324</v>
      </c>
      <c r="B255" s="88" t="s">
        <v>165</v>
      </c>
      <c r="C255" s="89">
        <f>Primary!$C39</f>
        <v>2182</v>
      </c>
      <c r="D255" s="88">
        <f>D211+1</f>
        <v>8</v>
      </c>
      <c r="E255" s="88">
        <f>AuthCode</f>
        <v>538</v>
      </c>
      <c r="F255" s="90">
        <f>Primary!I39</f>
        <v>163</v>
      </c>
      <c r="G255" s="90"/>
    </row>
    <row r="256" spans="1:7">
      <c r="A256" s="124">
        <v>202324</v>
      </c>
      <c r="B256" s="88" t="s">
        <v>165</v>
      </c>
      <c r="C256" s="89">
        <f>Primary!$C40</f>
        <v>2184</v>
      </c>
      <c r="D256" s="88">
        <f>D212+1</f>
        <v>8</v>
      </c>
      <c r="E256" s="88">
        <f>AuthCode</f>
        <v>538</v>
      </c>
      <c r="F256" s="90">
        <f>Primary!I40</f>
        <v>45</v>
      </c>
      <c r="G256" s="90"/>
    </row>
    <row r="257" spans="1:7">
      <c r="A257" s="124">
        <v>202324</v>
      </c>
      <c r="B257" s="88" t="s">
        <v>165</v>
      </c>
      <c r="C257" s="89">
        <f>Primary!$C41</f>
        <v>2185</v>
      </c>
      <c r="D257" s="88">
        <f>D213+1</f>
        <v>8</v>
      </c>
      <c r="E257" s="88">
        <f>AuthCode</f>
        <v>538</v>
      </c>
      <c r="F257" s="90">
        <f>Primary!I41</f>
        <v>96</v>
      </c>
      <c r="G257" s="90"/>
    </row>
    <row r="258" spans="1:7">
      <c r="A258" s="124">
        <v>202324</v>
      </c>
      <c r="B258" s="88" t="s">
        <v>165</v>
      </c>
      <c r="C258" s="89">
        <f>Primary!$C42</f>
        <v>2186</v>
      </c>
      <c r="D258" s="88">
        <f>D214+1</f>
        <v>8</v>
      </c>
      <c r="E258" s="88">
        <f>AuthCode</f>
        <v>538</v>
      </c>
      <c r="F258" s="90">
        <f>Primary!I42</f>
        <v>113</v>
      </c>
      <c r="G258" s="90"/>
    </row>
    <row r="259" spans="1:7">
      <c r="A259" s="124">
        <v>202324</v>
      </c>
      <c r="B259" s="88" t="s">
        <v>165</v>
      </c>
      <c r="C259" s="89">
        <f>Primary!$C43</f>
        <v>3037</v>
      </c>
      <c r="D259" s="88">
        <f>D215+1</f>
        <v>8</v>
      </c>
      <c r="E259" s="88">
        <f>AuthCode</f>
        <v>538</v>
      </c>
      <c r="F259" s="90">
        <f>Primary!I43</f>
        <v>32</v>
      </c>
      <c r="G259" s="90"/>
    </row>
    <row r="260" spans="1:7">
      <c r="A260" s="124">
        <v>202324</v>
      </c>
      <c r="B260" s="88" t="s">
        <v>165</v>
      </c>
      <c r="C260" s="89">
        <f>Primary!$C44</f>
        <v>3047</v>
      </c>
      <c r="D260" s="88">
        <f>D216+1</f>
        <v>8</v>
      </c>
      <c r="E260" s="88">
        <f>AuthCode</f>
        <v>538</v>
      </c>
      <c r="F260" s="90">
        <f>Primary!I44</f>
        <v>32</v>
      </c>
      <c r="G260" s="90"/>
    </row>
    <row r="261" spans="1:7">
      <c r="A261" s="124">
        <v>202324</v>
      </c>
      <c r="B261" s="88" t="s">
        <v>165</v>
      </c>
      <c r="C261" s="89">
        <f>Primary!$C45</f>
        <v>3057</v>
      </c>
      <c r="D261" s="88">
        <f>D217+1</f>
        <v>8</v>
      </c>
      <c r="E261" s="88">
        <f>AuthCode</f>
        <v>538</v>
      </c>
      <c r="F261" s="90">
        <f>Primary!I45</f>
        <v>79</v>
      </c>
      <c r="G261" s="90"/>
    </row>
    <row r="262" spans="1:7">
      <c r="A262" s="124">
        <v>202324</v>
      </c>
      <c r="B262" s="88" t="s">
        <v>165</v>
      </c>
      <c r="C262" s="89">
        <f>Primary!$C46</f>
        <v>3320</v>
      </c>
      <c r="D262" s="88">
        <f>D218+1</f>
        <v>8</v>
      </c>
      <c r="E262" s="88">
        <f>AuthCode</f>
        <v>538</v>
      </c>
      <c r="F262" s="90">
        <f>Primary!I46</f>
        <v>50</v>
      </c>
      <c r="G262" s="90"/>
    </row>
    <row r="263" spans="1:7">
      <c r="A263" s="124">
        <v>202324</v>
      </c>
      <c r="B263" s="88" t="s">
        <v>165</v>
      </c>
      <c r="C263" s="89">
        <f>Primary!$C47</f>
        <v>3321</v>
      </c>
      <c r="D263" s="88">
        <f>D219+1</f>
        <v>8</v>
      </c>
      <c r="E263" s="88">
        <f>AuthCode</f>
        <v>538</v>
      </c>
      <c r="F263" s="90">
        <f>Primary!I47</f>
        <v>48</v>
      </c>
      <c r="G263" s="90"/>
    </row>
    <row r="264" spans="1:7">
      <c r="A264" s="124">
        <v>202324</v>
      </c>
      <c r="B264" s="88" t="s">
        <v>165</v>
      </c>
      <c r="C264" s="89">
        <f>Primary!$C48</f>
        <v>3363</v>
      </c>
      <c r="D264" s="88">
        <f>D220+1</f>
        <v>8</v>
      </c>
      <c r="E264" s="88">
        <f>AuthCode</f>
        <v>538</v>
      </c>
      <c r="F264" s="90">
        <f>Primary!I48</f>
        <v>46</v>
      </c>
      <c r="G264" s="90"/>
    </row>
    <row r="265" spans="1:7">
      <c r="A265" s="124">
        <v>202324</v>
      </c>
      <c r="B265" s="88" t="s">
        <v>165</v>
      </c>
      <c r="C265" s="89">
        <f>Primary!$C49</f>
        <v>3364</v>
      </c>
      <c r="D265" s="88">
        <f>D221+1</f>
        <v>8</v>
      </c>
      <c r="E265" s="88">
        <f>AuthCode</f>
        <v>538</v>
      </c>
      <c r="F265" s="90">
        <f>Primary!I49</f>
        <v>62</v>
      </c>
      <c r="G265" s="90"/>
    </row>
    <row r="266" spans="1:7">
      <c r="A266" s="124">
        <v>202324</v>
      </c>
      <c r="B266" s="88" t="s">
        <v>165</v>
      </c>
      <c r="C266" s="89">
        <f>Primary!$C50</f>
        <v>3365</v>
      </c>
      <c r="D266" s="88">
        <f>D222+1</f>
        <v>8</v>
      </c>
      <c r="E266" s="88">
        <f>AuthCode</f>
        <v>538</v>
      </c>
      <c r="F266" s="90">
        <f>Primary!I50</f>
        <v>71</v>
      </c>
      <c r="G266" s="90"/>
    </row>
    <row r="267" spans="1:7">
      <c r="A267" s="124">
        <v>202324</v>
      </c>
      <c r="B267" s="88" t="s">
        <v>165</v>
      </c>
      <c r="C267" s="89">
        <f>Primary!$C51</f>
        <v>3367</v>
      </c>
      <c r="D267" s="88">
        <f>D223+1</f>
        <v>8</v>
      </c>
      <c r="E267" s="88">
        <f>AuthCode</f>
        <v>538</v>
      </c>
      <c r="F267" s="90">
        <f>Primary!I51</f>
        <v>53</v>
      </c>
      <c r="G267" s="90"/>
    </row>
    <row r="268" spans="1:7">
      <c r="A268" s="124">
        <v>202324</v>
      </c>
      <c r="B268" s="88" t="s">
        <v>165</v>
      </c>
      <c r="C268" s="89">
        <f>Primary!$C52</f>
        <v>3368</v>
      </c>
      <c r="D268" s="88">
        <f>D224+1</f>
        <v>8</v>
      </c>
      <c r="E268" s="88">
        <f>AuthCode</f>
        <v>538</v>
      </c>
      <c r="F268" s="90">
        <f>Primary!I52</f>
        <v>57</v>
      </c>
      <c r="G268" s="90"/>
    </row>
    <row r="269" spans="1:7">
      <c r="A269" s="124">
        <v>202324</v>
      </c>
      <c r="B269" s="88" t="s">
        <v>165</v>
      </c>
      <c r="C269" s="89">
        <f>Primary!$C53</f>
        <v>3372</v>
      </c>
      <c r="D269" s="88">
        <f>D225+1</f>
        <v>8</v>
      </c>
      <c r="E269" s="88">
        <f>AuthCode</f>
        <v>538</v>
      </c>
      <c r="F269" s="90">
        <f>Primary!I53</f>
        <v>49</v>
      </c>
      <c r="G269" s="90"/>
    </row>
    <row r="270" spans="1:7">
      <c r="A270" s="124">
        <v>202324</v>
      </c>
      <c r="B270" s="88" t="s">
        <v>165</v>
      </c>
      <c r="C270" s="89">
        <f>Primary!$C54</f>
        <v>3373</v>
      </c>
      <c r="D270" s="88">
        <f>D226+1</f>
        <v>8</v>
      </c>
      <c r="E270" s="88">
        <f>AuthCode</f>
        <v>538</v>
      </c>
      <c r="F270" s="90">
        <f>Primary!I54</f>
        <v>72</v>
      </c>
      <c r="G270" s="90"/>
    </row>
    <row r="271" spans="1:7">
      <c r="A271" s="124">
        <v>202324</v>
      </c>
      <c r="B271" s="88" t="s">
        <v>165</v>
      </c>
      <c r="C271" s="89">
        <f>Primary!$C11</f>
        <v>2109</v>
      </c>
      <c r="D271" s="88">
        <f>D227+1</f>
        <v>9</v>
      </c>
      <c r="E271" s="88">
        <f>AuthCode</f>
        <v>538</v>
      </c>
      <c r="F271" s="90">
        <f>Primary!J11</f>
        <v>203</v>
      </c>
      <c r="G271" s="90"/>
    </row>
    <row r="272" spans="1:7">
      <c r="A272" s="124">
        <v>202324</v>
      </c>
      <c r="B272" s="88" t="s">
        <v>165</v>
      </c>
      <c r="C272" s="89">
        <f>Primary!$C12</f>
        <v>2111</v>
      </c>
      <c r="D272" s="88">
        <f>D228+1</f>
        <v>9</v>
      </c>
      <c r="E272" s="88">
        <f>AuthCode</f>
        <v>538</v>
      </c>
      <c r="F272" s="90">
        <f>Primary!J12</f>
        <v>157</v>
      </c>
      <c r="G272" s="90"/>
    </row>
    <row r="273" spans="1:7">
      <c r="A273" s="124">
        <v>202324</v>
      </c>
      <c r="B273" s="88" t="s">
        <v>165</v>
      </c>
      <c r="C273" s="89">
        <f>Primary!$C13</f>
        <v>2114</v>
      </c>
      <c r="D273" s="88">
        <f>D229+1</f>
        <v>9</v>
      </c>
      <c r="E273" s="88">
        <f>AuthCode</f>
        <v>538</v>
      </c>
      <c r="F273" s="90">
        <f>Primary!J13</f>
        <v>166</v>
      </c>
      <c r="G273" s="90"/>
    </row>
    <row r="274" spans="1:7">
      <c r="A274" s="124">
        <v>202324</v>
      </c>
      <c r="B274" s="88" t="s">
        <v>165</v>
      </c>
      <c r="C274" s="89">
        <f>Primary!$C14</f>
        <v>2115</v>
      </c>
      <c r="D274" s="88">
        <f>D230+1</f>
        <v>9</v>
      </c>
      <c r="E274" s="88">
        <f>AuthCode</f>
        <v>538</v>
      </c>
      <c r="F274" s="90">
        <f>Primary!J14</f>
        <v>275</v>
      </c>
      <c r="G274" s="90"/>
    </row>
    <row r="275" spans="1:7">
      <c r="A275" s="124">
        <v>202324</v>
      </c>
      <c r="B275" s="88" t="s">
        <v>165</v>
      </c>
      <c r="C275" s="89">
        <f>Primary!$C15</f>
        <v>2117</v>
      </c>
      <c r="D275" s="88">
        <f>D231+1</f>
        <v>9</v>
      </c>
      <c r="E275" s="88">
        <f>AuthCode</f>
        <v>538</v>
      </c>
      <c r="F275" s="90">
        <f>Primary!J15</f>
        <v>184</v>
      </c>
      <c r="G275" s="90"/>
    </row>
    <row r="276" spans="1:7">
      <c r="A276" s="124">
        <v>202324</v>
      </c>
      <c r="B276" s="88" t="s">
        <v>165</v>
      </c>
      <c r="C276" s="89">
        <f>Primary!$C16</f>
        <v>2118</v>
      </c>
      <c r="D276" s="88">
        <f>D232+1</f>
        <v>9</v>
      </c>
      <c r="E276" s="88">
        <f>AuthCode</f>
        <v>538</v>
      </c>
      <c r="F276" s="90">
        <f>Primary!J16</f>
        <v>355</v>
      </c>
      <c r="G276" s="90"/>
    </row>
    <row r="277" spans="1:7">
      <c r="A277" s="124">
        <v>202324</v>
      </c>
      <c r="B277" s="88" t="s">
        <v>165</v>
      </c>
      <c r="C277" s="89">
        <f>Primary!$C17</f>
        <v>2120</v>
      </c>
      <c r="D277" s="88">
        <f>D233+1</f>
        <v>9</v>
      </c>
      <c r="E277" s="88">
        <f>AuthCode</f>
        <v>538</v>
      </c>
      <c r="F277" s="90">
        <f>Primary!J17</f>
        <v>167</v>
      </c>
      <c r="G277" s="90"/>
    </row>
    <row r="278" spans="1:7">
      <c r="A278" s="124">
        <v>202324</v>
      </c>
      <c r="B278" s="88" t="s">
        <v>165</v>
      </c>
      <c r="C278" s="89">
        <f>Primary!$C18</f>
        <v>2122</v>
      </c>
      <c r="D278" s="88">
        <f>D234+1</f>
        <v>9</v>
      </c>
      <c r="E278" s="88">
        <f>AuthCode</f>
        <v>538</v>
      </c>
      <c r="F278" s="90">
        <f>Primary!J18</f>
        <v>319</v>
      </c>
      <c r="G278" s="90"/>
    </row>
    <row r="279" spans="1:7">
      <c r="A279" s="124">
        <v>202324</v>
      </c>
      <c r="B279" s="88" t="s">
        <v>165</v>
      </c>
      <c r="C279" s="89">
        <f>Primary!$C19</f>
        <v>2124</v>
      </c>
      <c r="D279" s="88">
        <f>D235+1</f>
        <v>9</v>
      </c>
      <c r="E279" s="88">
        <f>AuthCode</f>
        <v>538</v>
      </c>
      <c r="F279" s="90">
        <f>Primary!J19</f>
        <v>242</v>
      </c>
      <c r="G279" s="90"/>
    </row>
    <row r="280" spans="1:7">
      <c r="A280" s="124">
        <v>202324</v>
      </c>
      <c r="B280" s="88" t="s">
        <v>165</v>
      </c>
      <c r="C280" s="89">
        <f>Primary!$C20</f>
        <v>2126</v>
      </c>
      <c r="D280" s="88">
        <f>D236+1</f>
        <v>9</v>
      </c>
      <c r="E280" s="88">
        <f>AuthCode</f>
        <v>538</v>
      </c>
      <c r="F280" s="90">
        <f>Primary!J20</f>
        <v>44</v>
      </c>
      <c r="G280" s="90"/>
    </row>
    <row r="281" spans="1:7">
      <c r="A281" s="124">
        <v>202324</v>
      </c>
      <c r="B281" s="88" t="s">
        <v>165</v>
      </c>
      <c r="C281" s="89">
        <f>Primary!$C21</f>
        <v>2127</v>
      </c>
      <c r="D281" s="88">
        <f>D237+1</f>
        <v>9</v>
      </c>
      <c r="E281" s="88">
        <f>AuthCode</f>
        <v>538</v>
      </c>
      <c r="F281" s="90">
        <f>Primary!J21</f>
        <v>78</v>
      </c>
      <c r="G281" s="90"/>
    </row>
    <row r="282" spans="1:7">
      <c r="A282" s="124">
        <v>202324</v>
      </c>
      <c r="B282" s="88" t="s">
        <v>165</v>
      </c>
      <c r="C282" s="89">
        <f>Primary!$C22</f>
        <v>2128</v>
      </c>
      <c r="D282" s="88">
        <f>D238+1</f>
        <v>9</v>
      </c>
      <c r="E282" s="88">
        <f>AuthCode</f>
        <v>538</v>
      </c>
      <c r="F282" s="90">
        <f>Primary!J22</f>
        <v>59</v>
      </c>
      <c r="G282" s="90"/>
    </row>
    <row r="283" spans="1:7">
      <c r="A283" s="124">
        <v>202324</v>
      </c>
      <c r="B283" s="88" t="s">
        <v>165</v>
      </c>
      <c r="C283" s="89">
        <f>Primary!$C23</f>
        <v>2131</v>
      </c>
      <c r="D283" s="88">
        <f>D239+1</f>
        <v>9</v>
      </c>
      <c r="E283" s="88">
        <f>AuthCode</f>
        <v>538</v>
      </c>
      <c r="F283" s="90">
        <f>Primary!J23</f>
        <v>161</v>
      </c>
      <c r="G283" s="90"/>
    </row>
    <row r="284" spans="1:7">
      <c r="A284" s="124">
        <v>202324</v>
      </c>
      <c r="B284" s="88" t="s">
        <v>165</v>
      </c>
      <c r="C284" s="89">
        <f>Primary!$C24</f>
        <v>2133</v>
      </c>
      <c r="D284" s="88">
        <f>D240+1</f>
        <v>9</v>
      </c>
      <c r="E284" s="88">
        <f>AuthCode</f>
        <v>538</v>
      </c>
      <c r="F284" s="90">
        <f>Primary!J24</f>
        <v>267</v>
      </c>
      <c r="G284" s="90"/>
    </row>
    <row r="285" spans="1:7">
      <c r="A285" s="124">
        <v>202324</v>
      </c>
      <c r="B285" s="88" t="s">
        <v>165</v>
      </c>
      <c r="C285" s="89">
        <f>Primary!$C25</f>
        <v>2136</v>
      </c>
      <c r="D285" s="88">
        <f>D241+1</f>
        <v>9</v>
      </c>
      <c r="E285" s="88">
        <f>AuthCode</f>
        <v>538</v>
      </c>
      <c r="F285" s="90">
        <f>Primary!J25</f>
        <v>196</v>
      </c>
      <c r="G285" s="90"/>
    </row>
    <row r="286" spans="1:7">
      <c r="A286" s="124">
        <v>202324</v>
      </c>
      <c r="B286" s="88" t="s">
        <v>165</v>
      </c>
      <c r="C286" s="89">
        <f>Primary!$C26</f>
        <v>2138</v>
      </c>
      <c r="D286" s="88">
        <f>D242+1</f>
        <v>9</v>
      </c>
      <c r="E286" s="88">
        <f>AuthCode</f>
        <v>538</v>
      </c>
      <c r="F286" s="90">
        <f>Primary!J26</f>
        <v>233</v>
      </c>
      <c r="G286" s="90"/>
    </row>
    <row r="287" spans="1:7">
      <c r="A287" s="124">
        <v>202324</v>
      </c>
      <c r="B287" s="88" t="s">
        <v>165</v>
      </c>
      <c r="C287" s="89">
        <f>Primary!$C27</f>
        <v>2144</v>
      </c>
      <c r="D287" s="88">
        <f>D243+1</f>
        <v>9</v>
      </c>
      <c r="E287" s="88">
        <f>AuthCode</f>
        <v>538</v>
      </c>
      <c r="F287" s="90">
        <f>Primary!J27</f>
        <v>166</v>
      </c>
      <c r="G287" s="90"/>
    </row>
    <row r="288" spans="1:7">
      <c r="A288" s="124">
        <v>202324</v>
      </c>
      <c r="B288" s="88" t="s">
        <v>165</v>
      </c>
      <c r="C288" s="89">
        <f>Primary!$C28</f>
        <v>2146</v>
      </c>
      <c r="D288" s="88">
        <f>D244+1</f>
        <v>9</v>
      </c>
      <c r="E288" s="88">
        <f>AuthCode</f>
        <v>538</v>
      </c>
      <c r="F288" s="90">
        <f>Primary!J28</f>
        <v>218</v>
      </c>
      <c r="G288" s="90"/>
    </row>
    <row r="289" spans="1:7">
      <c r="A289" s="124">
        <v>202324</v>
      </c>
      <c r="B289" s="88" t="s">
        <v>165</v>
      </c>
      <c r="C289" s="89">
        <f>Primary!$C29</f>
        <v>2148</v>
      </c>
      <c r="D289" s="88">
        <f>D245+1</f>
        <v>9</v>
      </c>
      <c r="E289" s="88">
        <f>AuthCode</f>
        <v>538</v>
      </c>
      <c r="F289" s="90">
        <f>Primary!J29</f>
        <v>218</v>
      </c>
      <c r="G289" s="90"/>
    </row>
    <row r="290" spans="1:7">
      <c r="A290" s="124">
        <v>202324</v>
      </c>
      <c r="B290" s="88" t="s">
        <v>165</v>
      </c>
      <c r="C290" s="89">
        <f>Primary!$C30</f>
        <v>2149</v>
      </c>
      <c r="D290" s="88">
        <f>D246+1</f>
        <v>9</v>
      </c>
      <c r="E290" s="88">
        <f>AuthCode</f>
        <v>538</v>
      </c>
      <c r="F290" s="90">
        <f>Primary!J30</f>
        <v>123</v>
      </c>
      <c r="G290" s="90"/>
    </row>
    <row r="291" spans="1:7">
      <c r="A291" s="124">
        <v>202324</v>
      </c>
      <c r="B291" s="88" t="s">
        <v>165</v>
      </c>
      <c r="C291" s="89">
        <f>Primary!$C31</f>
        <v>2151</v>
      </c>
      <c r="D291" s="88">
        <f>D247+1</f>
        <v>9</v>
      </c>
      <c r="E291" s="88">
        <f>AuthCode</f>
        <v>538</v>
      </c>
      <c r="F291" s="90">
        <f>Primary!J31</f>
        <v>126</v>
      </c>
      <c r="G291" s="90"/>
    </row>
    <row r="292" spans="1:7">
      <c r="A292" s="124">
        <v>202324</v>
      </c>
      <c r="B292" s="88" t="s">
        <v>165</v>
      </c>
      <c r="C292" s="89">
        <f>Primary!$C32</f>
        <v>2152</v>
      </c>
      <c r="D292" s="88">
        <f>D248+1</f>
        <v>9</v>
      </c>
      <c r="E292" s="88">
        <f>AuthCode</f>
        <v>538</v>
      </c>
      <c r="F292" s="90">
        <f>Primary!J32</f>
        <v>168</v>
      </c>
      <c r="G292" s="90"/>
    </row>
    <row r="293" spans="1:7">
      <c r="A293" s="124">
        <v>202324</v>
      </c>
      <c r="B293" s="88" t="s">
        <v>165</v>
      </c>
      <c r="C293" s="89">
        <f>Primary!$C33</f>
        <v>2156</v>
      </c>
      <c r="D293" s="88">
        <f>D249+1</f>
        <v>9</v>
      </c>
      <c r="E293" s="88">
        <f>AuthCode</f>
        <v>538</v>
      </c>
      <c r="F293" s="90">
        <f>Primary!J33</f>
        <v>136</v>
      </c>
      <c r="G293" s="90"/>
    </row>
    <row r="294" spans="1:7">
      <c r="A294" s="124">
        <v>202324</v>
      </c>
      <c r="B294" s="88" t="s">
        <v>165</v>
      </c>
      <c r="C294" s="89">
        <f>Primary!$C34</f>
        <v>2163</v>
      </c>
      <c r="D294" s="88">
        <f>D250+1</f>
        <v>9</v>
      </c>
      <c r="E294" s="88">
        <f>AuthCode</f>
        <v>538</v>
      </c>
      <c r="F294" s="90">
        <f>Primary!J34</f>
        <v>249</v>
      </c>
      <c r="G294" s="90"/>
    </row>
    <row r="295" spans="1:7">
      <c r="A295" s="124">
        <v>202324</v>
      </c>
      <c r="B295" s="88" t="s">
        <v>165</v>
      </c>
      <c r="C295" s="89">
        <f>Primary!$C35</f>
        <v>2165</v>
      </c>
      <c r="D295" s="88">
        <f>D251+1</f>
        <v>9</v>
      </c>
      <c r="E295" s="88">
        <f>AuthCode</f>
        <v>538</v>
      </c>
      <c r="F295" s="90">
        <f>Primary!J35</f>
        <v>102</v>
      </c>
      <c r="G295" s="90"/>
    </row>
    <row r="296" spans="1:7">
      <c r="A296" s="124">
        <v>202324</v>
      </c>
      <c r="B296" s="88" t="s">
        <v>165</v>
      </c>
      <c r="C296" s="89">
        <f>Primary!$C36</f>
        <v>2178</v>
      </c>
      <c r="D296" s="88">
        <f>D252+1</f>
        <v>9</v>
      </c>
      <c r="E296" s="88">
        <f>AuthCode</f>
        <v>538</v>
      </c>
      <c r="F296" s="90">
        <f>Primary!J36</f>
        <v>300</v>
      </c>
      <c r="G296" s="90"/>
    </row>
    <row r="297" spans="1:7">
      <c r="A297" s="124">
        <v>202324</v>
      </c>
      <c r="B297" s="88" t="s">
        <v>165</v>
      </c>
      <c r="C297" s="89">
        <f>Primary!$C37</f>
        <v>2179</v>
      </c>
      <c r="D297" s="88">
        <f>D253+1</f>
        <v>9</v>
      </c>
      <c r="E297" s="88">
        <f>AuthCode</f>
        <v>538</v>
      </c>
      <c r="F297" s="90">
        <f>Primary!J37</f>
        <v>194</v>
      </c>
      <c r="G297" s="90"/>
    </row>
    <row r="298" spans="1:7">
      <c r="A298" s="124">
        <v>202324</v>
      </c>
      <c r="B298" s="88" t="s">
        <v>165</v>
      </c>
      <c r="C298" s="89">
        <f>Primary!$C38</f>
        <v>2181</v>
      </c>
      <c r="D298" s="88">
        <f>D254+1</f>
        <v>9</v>
      </c>
      <c r="E298" s="88">
        <f>AuthCode</f>
        <v>538</v>
      </c>
      <c r="F298" s="90">
        <f>Primary!J38</f>
        <v>401</v>
      </c>
      <c r="G298" s="90"/>
    </row>
    <row r="299" spans="1:7">
      <c r="A299" s="124">
        <v>202324</v>
      </c>
      <c r="B299" s="88" t="s">
        <v>165</v>
      </c>
      <c r="C299" s="89">
        <f>Primary!$C39</f>
        <v>2182</v>
      </c>
      <c r="D299" s="88">
        <f>D255+1</f>
        <v>9</v>
      </c>
      <c r="E299" s="88">
        <f>AuthCode</f>
        <v>538</v>
      </c>
      <c r="F299" s="90">
        <f>Primary!J39</f>
        <v>413</v>
      </c>
      <c r="G299" s="90"/>
    </row>
    <row r="300" spans="1:7">
      <c r="A300" s="124">
        <v>202324</v>
      </c>
      <c r="B300" s="88" t="s">
        <v>165</v>
      </c>
      <c r="C300" s="89">
        <f>Primary!$C40</f>
        <v>2184</v>
      </c>
      <c r="D300" s="88">
        <f>D256+1</f>
        <v>9</v>
      </c>
      <c r="E300" s="88">
        <f>AuthCode</f>
        <v>538</v>
      </c>
      <c r="F300" s="90">
        <f>Primary!J40</f>
        <v>129</v>
      </c>
      <c r="G300" s="90"/>
    </row>
    <row r="301" spans="1:7">
      <c r="A301" s="124">
        <v>202324</v>
      </c>
      <c r="B301" s="88" t="s">
        <v>165</v>
      </c>
      <c r="C301" s="89">
        <f>Primary!$C41</f>
        <v>2185</v>
      </c>
      <c r="D301" s="88">
        <f>D257+1</f>
        <v>9</v>
      </c>
      <c r="E301" s="88">
        <f>AuthCode</f>
        <v>538</v>
      </c>
      <c r="F301" s="90">
        <f>Primary!J41</f>
        <v>260</v>
      </c>
      <c r="G301" s="90"/>
    </row>
    <row r="302" spans="1:7">
      <c r="A302" s="124">
        <v>202324</v>
      </c>
      <c r="B302" s="88" t="s">
        <v>165</v>
      </c>
      <c r="C302" s="89">
        <f>Primary!$C42</f>
        <v>2186</v>
      </c>
      <c r="D302" s="88">
        <f>D258+1</f>
        <v>9</v>
      </c>
      <c r="E302" s="88">
        <f>AuthCode</f>
        <v>538</v>
      </c>
      <c r="F302" s="90">
        <f>Primary!J42</f>
        <v>195</v>
      </c>
      <c r="G302" s="90"/>
    </row>
    <row r="303" spans="1:7">
      <c r="A303" s="124">
        <v>202324</v>
      </c>
      <c r="B303" s="88" t="s">
        <v>165</v>
      </c>
      <c r="C303" s="89">
        <f>Primary!$C43</f>
        <v>3037</v>
      </c>
      <c r="D303" s="88">
        <f>D259+1</f>
        <v>9</v>
      </c>
      <c r="E303" s="88">
        <f>AuthCode</f>
        <v>538</v>
      </c>
      <c r="F303" s="90">
        <f>Primary!J43</f>
        <v>76</v>
      </c>
      <c r="G303" s="90"/>
    </row>
    <row r="304" spans="1:7">
      <c r="A304" s="124">
        <v>202324</v>
      </c>
      <c r="B304" s="88" t="s">
        <v>165</v>
      </c>
      <c r="C304" s="89">
        <f>Primary!$C44</f>
        <v>3047</v>
      </c>
      <c r="D304" s="88">
        <f>D260+1</f>
        <v>9</v>
      </c>
      <c r="E304" s="88">
        <f>AuthCode</f>
        <v>538</v>
      </c>
      <c r="F304" s="90">
        <f>Primary!J44</f>
        <v>98</v>
      </c>
      <c r="G304" s="90"/>
    </row>
    <row r="305" spans="1:7">
      <c r="A305" s="124">
        <v>202324</v>
      </c>
      <c r="B305" s="88" t="s">
        <v>165</v>
      </c>
      <c r="C305" s="89">
        <f>Primary!$C45</f>
        <v>3057</v>
      </c>
      <c r="D305" s="88">
        <f>D261+1</f>
        <v>9</v>
      </c>
      <c r="E305" s="88">
        <f>AuthCode</f>
        <v>538</v>
      </c>
      <c r="F305" s="90">
        <f>Primary!J45</f>
        <v>140</v>
      </c>
      <c r="G305" s="90"/>
    </row>
    <row r="306" spans="1:7">
      <c r="A306" s="124">
        <v>202324</v>
      </c>
      <c r="B306" s="88" t="s">
        <v>165</v>
      </c>
      <c r="C306" s="89">
        <f>Primary!$C46</f>
        <v>3320</v>
      </c>
      <c r="D306" s="88">
        <f>D262+1</f>
        <v>9</v>
      </c>
      <c r="E306" s="88">
        <f>AuthCode</f>
        <v>538</v>
      </c>
      <c r="F306" s="90">
        <f>Primary!J46</f>
        <v>106</v>
      </c>
      <c r="G306" s="90"/>
    </row>
    <row r="307" spans="1:7">
      <c r="A307" s="124">
        <v>202324</v>
      </c>
      <c r="B307" s="88" t="s">
        <v>165</v>
      </c>
      <c r="C307" s="89">
        <f>Primary!$C47</f>
        <v>3321</v>
      </c>
      <c r="D307" s="88">
        <f>D263+1</f>
        <v>9</v>
      </c>
      <c r="E307" s="88">
        <f>AuthCode</f>
        <v>538</v>
      </c>
      <c r="F307" s="90">
        <f>Primary!J47</f>
        <v>79</v>
      </c>
      <c r="G307" s="90"/>
    </row>
    <row r="308" spans="1:7">
      <c r="A308" s="124">
        <v>202324</v>
      </c>
      <c r="B308" s="88" t="s">
        <v>165</v>
      </c>
      <c r="C308" s="89">
        <f>Primary!$C48</f>
        <v>3363</v>
      </c>
      <c r="D308" s="88">
        <f>D264+1</f>
        <v>9</v>
      </c>
      <c r="E308" s="88">
        <f>AuthCode</f>
        <v>538</v>
      </c>
      <c r="F308" s="90">
        <f>Primary!J48</f>
        <v>88</v>
      </c>
      <c r="G308" s="90"/>
    </row>
    <row r="309" spans="1:7">
      <c r="A309" s="124">
        <v>202324</v>
      </c>
      <c r="B309" s="88" t="s">
        <v>165</v>
      </c>
      <c r="C309" s="89">
        <f>Primary!$C49</f>
        <v>3364</v>
      </c>
      <c r="D309" s="88">
        <f>D265+1</f>
        <v>9</v>
      </c>
      <c r="E309" s="88">
        <f>AuthCode</f>
        <v>538</v>
      </c>
      <c r="F309" s="90">
        <f>Primary!J49</f>
        <v>115</v>
      </c>
      <c r="G309" s="90"/>
    </row>
    <row r="310" spans="1:7">
      <c r="A310" s="124">
        <v>202324</v>
      </c>
      <c r="B310" s="88" t="s">
        <v>165</v>
      </c>
      <c r="C310" s="89">
        <f>Primary!$C50</f>
        <v>3365</v>
      </c>
      <c r="D310" s="88">
        <f>D266+1</f>
        <v>9</v>
      </c>
      <c r="E310" s="88">
        <f>AuthCode</f>
        <v>538</v>
      </c>
      <c r="F310" s="90">
        <f>Primary!J50</f>
        <v>112</v>
      </c>
      <c r="G310" s="90"/>
    </row>
    <row r="311" spans="1:7">
      <c r="A311" s="124">
        <v>202324</v>
      </c>
      <c r="B311" s="88" t="s">
        <v>165</v>
      </c>
      <c r="C311" s="89">
        <f>Primary!$C51</f>
        <v>3367</v>
      </c>
      <c r="D311" s="88">
        <f>D267+1</f>
        <v>9</v>
      </c>
      <c r="E311" s="88">
        <f>AuthCode</f>
        <v>538</v>
      </c>
      <c r="F311" s="90">
        <f>Primary!J51</f>
        <v>106</v>
      </c>
      <c r="G311" s="90"/>
    </row>
    <row r="312" spans="1:7">
      <c r="A312" s="124">
        <v>202324</v>
      </c>
      <c r="B312" s="88" t="s">
        <v>165</v>
      </c>
      <c r="C312" s="89">
        <f>Primary!$C52</f>
        <v>3368</v>
      </c>
      <c r="D312" s="88">
        <f>D268+1</f>
        <v>9</v>
      </c>
      <c r="E312" s="88">
        <f>AuthCode</f>
        <v>538</v>
      </c>
      <c r="F312" s="90">
        <f>Primary!J52</f>
        <v>126</v>
      </c>
      <c r="G312" s="90"/>
    </row>
    <row r="313" spans="1:7">
      <c r="A313" s="124">
        <v>202324</v>
      </c>
      <c r="B313" s="88" t="s">
        <v>165</v>
      </c>
      <c r="C313" s="89">
        <f>Primary!$C53</f>
        <v>3372</v>
      </c>
      <c r="D313" s="88">
        <f>D269+1</f>
        <v>9</v>
      </c>
      <c r="E313" s="88">
        <f>AuthCode</f>
        <v>538</v>
      </c>
      <c r="F313" s="90">
        <f>Primary!J53</f>
        <v>111</v>
      </c>
      <c r="G313" s="90"/>
    </row>
    <row r="314" spans="1:7">
      <c r="A314" s="124">
        <v>202324</v>
      </c>
      <c r="B314" s="88" t="s">
        <v>165</v>
      </c>
      <c r="C314" s="89">
        <f>Primary!$C54</f>
        <v>3373</v>
      </c>
      <c r="D314" s="88">
        <f>D270+1</f>
        <v>9</v>
      </c>
      <c r="E314" s="88">
        <f>AuthCode</f>
        <v>538</v>
      </c>
      <c r="F314" s="90">
        <f>Primary!J54</f>
        <v>188</v>
      </c>
      <c r="G314" s="90"/>
    </row>
    <row r="315" spans="1:6">
      <c r="A315" s="124">
        <v>202324</v>
      </c>
      <c r="B315" s="88" t="s">
        <v>165</v>
      </c>
      <c r="C315" s="89">
        <v>8882</v>
      </c>
      <c r="D315" s="88">
        <v>5</v>
      </c>
      <c r="E315" s="88">
        <f>AuthCode</f>
        <v>538</v>
      </c>
      <c r="F315" s="90">
        <f>Primary!F56</f>
        <v>12075</v>
      </c>
    </row>
    <row r="316" spans="1:7">
      <c r="A316" s="124">
        <v>202324</v>
      </c>
      <c r="B316" s="88" t="s">
        <v>165</v>
      </c>
      <c r="C316" s="89">
        <v>8882</v>
      </c>
      <c r="D316" s="88">
        <f>D315+1</f>
        <v>6</v>
      </c>
      <c r="E316" s="88">
        <f>AuthCode</f>
        <v>538</v>
      </c>
      <c r="F316" s="90">
        <f>Primary!G56</f>
        <v>51880</v>
      </c>
      <c r="G316" s="90"/>
    </row>
    <row r="317" spans="1:7">
      <c r="A317" s="124">
        <v>202324</v>
      </c>
      <c r="B317" s="88" t="s">
        <v>165</v>
      </c>
      <c r="C317" s="89">
        <v>8882</v>
      </c>
      <c r="D317" s="88">
        <f>D316+1</f>
        <v>7</v>
      </c>
      <c r="E317" s="88">
        <f>AuthCode</f>
        <v>538</v>
      </c>
      <c r="F317" s="90">
        <f>Primary!H56</f>
        <v>4296.4803312629392</v>
      </c>
      <c r="G317" s="90"/>
    </row>
    <row r="318" spans="1:7">
      <c r="A318" s="124">
        <v>202324</v>
      </c>
      <c r="B318" s="88" t="s">
        <v>165</v>
      </c>
      <c r="C318" s="89">
        <v>8882</v>
      </c>
      <c r="D318" s="88">
        <f>D317+1</f>
        <v>8</v>
      </c>
      <c r="E318" s="88">
        <f>AuthCode</f>
        <v>538</v>
      </c>
      <c r="F318" s="90">
        <f>Primary!I56</f>
        <v>4147</v>
      </c>
      <c r="G318" s="90"/>
    </row>
    <row r="319" spans="1:8">
      <c r="A319" s="124">
        <v>202324</v>
      </c>
      <c r="B319" s="88" t="s">
        <v>165</v>
      </c>
      <c r="C319" s="89">
        <v>8882</v>
      </c>
      <c r="D319" s="88">
        <f>D318+1</f>
        <v>9</v>
      </c>
      <c r="E319" s="88">
        <f>AuthCode</f>
        <v>538</v>
      </c>
      <c r="F319" s="90">
        <f>Primary!J56</f>
        <v>7849</v>
      </c>
      <c r="G319" s="90"/>
      <c r="H319" s="92" t="s">
        <v>254</v>
      </c>
    </row>
    <row r="320" spans="1:8">
      <c r="A320" s="124">
        <v>202324</v>
      </c>
      <c r="B320" s="88" t="s">
        <v>165</v>
      </c>
      <c r="C320" s="89">
        <f>Middle!C11</f>
        <v>5500</v>
      </c>
      <c r="D320" s="88">
        <v>3</v>
      </c>
      <c r="E320" s="88">
        <f>AuthCode</f>
        <v>538</v>
      </c>
      <c r="F320" s="88">
        <f>IF(Middle!D11="o",Middle!E11,0)</f>
        <v>0</v>
      </c>
      <c r="G320" s="90"/>
      <c r="H320" s="93" t="s">
        <v>263</v>
      </c>
    </row>
    <row r="321" spans="1:7">
      <c r="A321" s="124">
        <v>202324</v>
      </c>
      <c r="B321" s="88" t="s">
        <v>165</v>
      </c>
      <c r="C321" s="89">
        <f>Middle!C12</f>
        <v>5501</v>
      </c>
      <c r="D321" s="88">
        <v>3</v>
      </c>
      <c r="E321" s="88">
        <f>AuthCode</f>
        <v>538</v>
      </c>
      <c r="F321" s="88">
        <f>IF(Middle!D12="o",Middle!E12,0)</f>
        <v>45170</v>
      </c>
      <c r="G321" s="90"/>
    </row>
    <row r="322" spans="1:7">
      <c r="A322" s="124">
        <v>202324</v>
      </c>
      <c r="B322" s="88" t="s">
        <v>165</v>
      </c>
      <c r="C322" s="89">
        <f>Middle!C11</f>
        <v>5500</v>
      </c>
      <c r="D322" s="88">
        <f>D320+1</f>
        <v>4</v>
      </c>
      <c r="E322" s="88">
        <f>AuthCode</f>
        <v>538</v>
      </c>
      <c r="F322" s="88">
        <f>IF(Middle!D11="c",Middle!E11,0)</f>
        <v>0</v>
      </c>
      <c r="G322" s="90"/>
    </row>
    <row r="323" spans="1:7">
      <c r="A323" s="124">
        <v>202324</v>
      </c>
      <c r="B323" s="88" t="s">
        <v>165</v>
      </c>
      <c r="C323" s="89">
        <f>Middle!C12</f>
        <v>5501</v>
      </c>
      <c r="D323" s="88">
        <f>D321+1</f>
        <v>4</v>
      </c>
      <c r="E323" s="88">
        <f>AuthCode</f>
        <v>538</v>
      </c>
      <c r="F323" s="88">
        <f>IF(Middle!D12="c",Middle!E12,0)</f>
        <v>0</v>
      </c>
      <c r="G323" s="90"/>
    </row>
    <row r="324" spans="1:7">
      <c r="A324" s="124">
        <v>202324</v>
      </c>
      <c r="B324" s="88" t="s">
        <v>165</v>
      </c>
      <c r="C324" s="89">
        <f>Middle!C11</f>
        <v>5500</v>
      </c>
      <c r="D324" s="88">
        <f>D322+1</f>
        <v>5</v>
      </c>
      <c r="E324" s="88">
        <f>AuthCode</f>
        <v>538</v>
      </c>
      <c r="F324" s="90">
        <f>Middle!F11</f>
        <v>1408</v>
      </c>
      <c r="G324" s="90"/>
    </row>
    <row r="325" spans="1:7">
      <c r="A325" s="124">
        <v>202324</v>
      </c>
      <c r="B325" s="88" t="s">
        <v>165</v>
      </c>
      <c r="C325" s="89">
        <f>Middle!C12</f>
        <v>5501</v>
      </c>
      <c r="D325" s="88">
        <f>D323+1</f>
        <v>5</v>
      </c>
      <c r="E325" s="88">
        <f>AuthCode</f>
        <v>538</v>
      </c>
      <c r="F325" s="90">
        <f>Middle!F12</f>
        <v>879.66666666666674</v>
      </c>
      <c r="G325" s="90"/>
    </row>
    <row r="326" spans="1:7">
      <c r="A326" s="124">
        <v>202324</v>
      </c>
      <c r="B326" s="88" t="s">
        <v>165</v>
      </c>
      <c r="C326" s="89">
        <f>Middle!C11</f>
        <v>5500</v>
      </c>
      <c r="D326" s="88">
        <f>D324+1</f>
        <v>6</v>
      </c>
      <c r="E326" s="88">
        <f>AuthCode</f>
        <v>538</v>
      </c>
      <c r="F326" s="90">
        <f>Middle!G11</f>
        <v>6970</v>
      </c>
      <c r="G326" s="90"/>
    </row>
    <row r="327" spans="1:7">
      <c r="A327" s="124">
        <v>202324</v>
      </c>
      <c r="B327" s="88" t="s">
        <v>165</v>
      </c>
      <c r="C327" s="89">
        <f>Middle!C12</f>
        <v>5501</v>
      </c>
      <c r="D327" s="88">
        <f>D325+1</f>
        <v>6</v>
      </c>
      <c r="E327" s="88">
        <f>AuthCode</f>
        <v>538</v>
      </c>
      <c r="F327" s="90">
        <f>Middle!G12</f>
        <v>4403</v>
      </c>
      <c r="G327" s="90"/>
    </row>
    <row r="328" spans="1:7">
      <c r="A328" s="124">
        <v>202324</v>
      </c>
      <c r="B328" s="88" t="s">
        <v>165</v>
      </c>
      <c r="C328" s="89">
        <f>Middle!C11</f>
        <v>5500</v>
      </c>
      <c r="D328" s="88">
        <f>D326+1</f>
        <v>7</v>
      </c>
      <c r="E328" s="88">
        <f>AuthCode</f>
        <v>538</v>
      </c>
      <c r="F328" s="90">
        <f>Middle!H11</f>
        <v>4950.284090909091</v>
      </c>
      <c r="G328" s="90"/>
    </row>
    <row r="329" spans="1:7">
      <c r="A329" s="124">
        <v>202324</v>
      </c>
      <c r="B329" s="88" t="s">
        <v>165</v>
      </c>
      <c r="C329" s="89">
        <f>Middle!C12</f>
        <v>5501</v>
      </c>
      <c r="D329" s="88">
        <f>D327+1</f>
        <v>7</v>
      </c>
      <c r="E329" s="88">
        <f>AuthCode</f>
        <v>538</v>
      </c>
      <c r="F329" s="90">
        <f>Middle!H12</f>
        <v>5005.3050397877978</v>
      </c>
      <c r="G329" s="90"/>
    </row>
    <row r="330" spans="1:7">
      <c r="A330" s="124">
        <v>202324</v>
      </c>
      <c r="B330" s="88" t="s">
        <v>165</v>
      </c>
      <c r="C330" s="89">
        <f>Middle!C11</f>
        <v>5500</v>
      </c>
      <c r="D330" s="88">
        <f>D328+1</f>
        <v>8</v>
      </c>
      <c r="E330" s="88">
        <f>AuthCode</f>
        <v>538</v>
      </c>
      <c r="F330" s="90">
        <f>Middle!I11</f>
        <v>172</v>
      </c>
      <c r="G330" s="90"/>
    </row>
    <row r="331" spans="1:7">
      <c r="A331" s="124">
        <v>202324</v>
      </c>
      <c r="B331" s="88" t="s">
        <v>165</v>
      </c>
      <c r="C331" s="89">
        <f>Middle!C12</f>
        <v>5501</v>
      </c>
      <c r="D331" s="88">
        <f>D329+1</f>
        <v>8</v>
      </c>
      <c r="E331" s="88">
        <f>AuthCode</f>
        <v>538</v>
      </c>
      <c r="F331" s="90">
        <f>Middle!I12</f>
        <v>182.58333333333331</v>
      </c>
      <c r="G331" s="90"/>
    </row>
    <row r="332" spans="1:7">
      <c r="A332" s="124">
        <v>202324</v>
      </c>
      <c r="B332" s="88" t="s">
        <v>165</v>
      </c>
      <c r="C332" s="89">
        <f>Middle!C11</f>
        <v>5500</v>
      </c>
      <c r="D332" s="88">
        <f>D330+1</f>
        <v>9</v>
      </c>
      <c r="E332" s="88">
        <f>AuthCode</f>
        <v>538</v>
      </c>
      <c r="F332" s="90">
        <f>Middle!J11</f>
        <v>435</v>
      </c>
      <c r="G332" s="90"/>
    </row>
    <row r="333" spans="1:7">
      <c r="A333" s="124">
        <v>202324</v>
      </c>
      <c r="B333" s="88" t="s">
        <v>165</v>
      </c>
      <c r="C333" s="89">
        <f>Middle!C12</f>
        <v>5501</v>
      </c>
      <c r="D333" s="88">
        <f>D331+1</f>
        <v>9</v>
      </c>
      <c r="E333" s="88">
        <f>AuthCode</f>
        <v>538</v>
      </c>
      <c r="F333" s="90">
        <f>Middle!J12</f>
        <v>159</v>
      </c>
      <c r="G333" s="90"/>
    </row>
    <row r="334" spans="1:7">
      <c r="A334" s="124">
        <v>202324</v>
      </c>
      <c r="B334" s="88" t="s">
        <v>165</v>
      </c>
      <c r="C334" s="89">
        <v>8886</v>
      </c>
      <c r="D334" s="88">
        <v>5</v>
      </c>
      <c r="E334" s="88">
        <f>AuthCode</f>
        <v>538</v>
      </c>
      <c r="F334" s="90">
        <f>Middle!F14</f>
        <v>2287.666666666667</v>
      </c>
      <c r="G334" s="90"/>
    </row>
    <row r="335" spans="1:7">
      <c r="A335" s="124">
        <v>202324</v>
      </c>
      <c r="B335" s="88" t="s">
        <v>165</v>
      </c>
      <c r="C335" s="89">
        <v>8886</v>
      </c>
      <c r="D335" s="88">
        <f>D334+1</f>
        <v>6</v>
      </c>
      <c r="E335" s="88">
        <f>AuthCode</f>
        <v>538</v>
      </c>
      <c r="F335" s="90">
        <f>Middle!G14</f>
        <v>11373</v>
      </c>
      <c r="G335" s="90"/>
    </row>
    <row r="336" spans="1:7">
      <c r="A336" s="124">
        <v>202324</v>
      </c>
      <c r="B336" s="88" t="s">
        <v>165</v>
      </c>
      <c r="C336" s="89">
        <v>8886</v>
      </c>
      <c r="D336" s="88">
        <f>D335+1</f>
        <v>7</v>
      </c>
      <c r="E336" s="88">
        <f>AuthCode</f>
        <v>538</v>
      </c>
      <c r="F336" s="90">
        <f>Middle!H14</f>
        <v>4971.4410607606</v>
      </c>
      <c r="G336" s="90"/>
    </row>
    <row r="337" spans="1:7">
      <c r="A337" s="124">
        <v>202324</v>
      </c>
      <c r="B337" s="88" t="s">
        <v>165</v>
      </c>
      <c r="C337" s="89">
        <v>8886</v>
      </c>
      <c r="D337" s="88">
        <f>D336+1</f>
        <v>8</v>
      </c>
      <c r="E337" s="88">
        <f>AuthCode</f>
        <v>538</v>
      </c>
      <c r="F337" s="90">
        <f>Middle!I14</f>
        <v>354.58333333333331</v>
      </c>
      <c r="G337" s="90"/>
    </row>
    <row r="338" spans="1:8">
      <c r="A338" s="124">
        <v>202324</v>
      </c>
      <c r="B338" s="88" t="s">
        <v>165</v>
      </c>
      <c r="C338" s="89">
        <v>8886</v>
      </c>
      <c r="D338" s="88">
        <f>D337+1</f>
        <v>9</v>
      </c>
      <c r="E338" s="88">
        <f>AuthCode</f>
        <v>538</v>
      </c>
      <c r="F338" s="90">
        <f>Middle!J14</f>
        <v>594</v>
      </c>
      <c r="G338" s="90"/>
      <c r="H338" s="93" t="s">
        <v>264</v>
      </c>
    </row>
    <row r="339" spans="1:8">
      <c r="A339" s="124">
        <v>202324</v>
      </c>
      <c r="B339" s="88" t="s">
        <v>165</v>
      </c>
      <c r="C339" s="89">
        <f>Secondary!$C11</f>
        <v>4060</v>
      </c>
      <c r="D339" s="88">
        <v>3</v>
      </c>
      <c r="E339" s="88">
        <f>AuthCode</f>
        <v>538</v>
      </c>
      <c r="F339" s="90">
        <f>IF(Secondary!D11="o",Secondary!E11,0)</f>
        <v>0</v>
      </c>
      <c r="G339" s="90"/>
      <c r="H339" s="94" t="s">
        <v>260</v>
      </c>
    </row>
    <row r="340" spans="1:7">
      <c r="A340" s="124">
        <v>202324</v>
      </c>
      <c r="B340" s="88" t="s">
        <v>165</v>
      </c>
      <c r="C340" s="89">
        <f>Secondary!$C12</f>
        <v>4065</v>
      </c>
      <c r="D340" s="88">
        <v>3</v>
      </c>
      <c r="E340" s="88">
        <f>AuthCode</f>
        <v>538</v>
      </c>
      <c r="F340" s="90">
        <f>IF(Secondary!D12="o",Secondary!E12,0)</f>
        <v>0</v>
      </c>
      <c r="G340" s="90"/>
    </row>
    <row r="341" spans="1:7">
      <c r="A341" s="124">
        <v>202324</v>
      </c>
      <c r="B341" s="88" t="s">
        <v>165</v>
      </c>
      <c r="C341" s="89">
        <f>Secondary!$C13</f>
        <v>4067</v>
      </c>
      <c r="D341" s="88">
        <v>3</v>
      </c>
      <c r="E341" s="88">
        <f>AuthCode</f>
        <v>538</v>
      </c>
      <c r="F341" s="90">
        <f>IF(Secondary!D13="o",Secondary!E13,0)</f>
        <v>0</v>
      </c>
      <c r="G341" s="90"/>
    </row>
    <row r="342" spans="1:7">
      <c r="A342" s="124">
        <v>202324</v>
      </c>
      <c r="B342" s="88" t="s">
        <v>165</v>
      </c>
      <c r="C342" s="89">
        <f>Secondary!$C14</f>
        <v>4068</v>
      </c>
      <c r="D342" s="88">
        <v>3</v>
      </c>
      <c r="E342" s="88">
        <f>AuthCode</f>
        <v>538</v>
      </c>
      <c r="F342" s="90">
        <f>IF(Secondary!D14="o",Secondary!E14,0)</f>
        <v>0</v>
      </c>
      <c r="G342" s="90"/>
    </row>
    <row r="343" spans="1:7">
      <c r="A343" s="124">
        <v>202324</v>
      </c>
      <c r="B343" s="88" t="s">
        <v>165</v>
      </c>
      <c r="C343" s="89">
        <f>Secondary!$C15</f>
        <v>4069</v>
      </c>
      <c r="D343" s="88">
        <v>3</v>
      </c>
      <c r="E343" s="88">
        <f>AuthCode</f>
        <v>538</v>
      </c>
      <c r="F343" s="90">
        <f>IF(Secondary!D15="o",Secondary!E15,0)</f>
        <v>0</v>
      </c>
      <c r="G343" s="90"/>
    </row>
    <row r="344" spans="1:7">
      <c r="A344" s="124">
        <v>202324</v>
      </c>
      <c r="B344" s="88" t="s">
        <v>165</v>
      </c>
      <c r="C344" s="89">
        <f>Secondary!$C16</f>
        <v>4612</v>
      </c>
      <c r="D344" s="88">
        <v>3</v>
      </c>
      <c r="E344" s="88">
        <f>AuthCode</f>
        <v>538</v>
      </c>
      <c r="F344" s="90">
        <f>IF(Secondary!D16="o",Secondary!E16,0)</f>
        <v>0</v>
      </c>
      <c r="G344" s="90"/>
    </row>
    <row r="345" spans="1:7">
      <c r="A345" s="124">
        <v>202324</v>
      </c>
      <c r="B345" s="88" t="s">
        <v>165</v>
      </c>
      <c r="C345" s="89">
        <f>Secondary!$C17</f>
        <v>5400</v>
      </c>
      <c r="D345" s="88">
        <v>3</v>
      </c>
      <c r="E345" s="88">
        <f>AuthCode</f>
        <v>538</v>
      </c>
      <c r="F345" s="90">
        <f>IF(Secondary!D17="o",Secondary!E17,0)</f>
        <v>0</v>
      </c>
      <c r="G345" s="90"/>
    </row>
    <row r="346" spans="1:7">
      <c r="A346" s="124">
        <v>202324</v>
      </c>
      <c r="B346" s="88" t="s">
        <v>165</v>
      </c>
      <c r="C346" s="89">
        <f>Secondary!$C11</f>
        <v>4060</v>
      </c>
      <c r="D346" s="88">
        <f>D339+1</f>
        <v>4</v>
      </c>
      <c r="E346" s="88">
        <f>AuthCode</f>
        <v>538</v>
      </c>
      <c r="F346" s="90">
        <f>IF(Secondary!D11="c",Secondary!E11,0)</f>
        <v>0</v>
      </c>
      <c r="G346" s="90"/>
    </row>
    <row r="347" spans="1:7">
      <c r="A347" s="124">
        <v>202324</v>
      </c>
      <c r="B347" s="88" t="s">
        <v>165</v>
      </c>
      <c r="C347" s="89">
        <f>Secondary!$C12</f>
        <v>4065</v>
      </c>
      <c r="D347" s="88">
        <f>D340+1</f>
        <v>4</v>
      </c>
      <c r="E347" s="88">
        <f>AuthCode</f>
        <v>538</v>
      </c>
      <c r="F347" s="90" t="str">
        <f>IF(Secondary!D12="c",Secondary!E12,0)</f>
        <v>31.08.23</v>
      </c>
      <c r="G347" s="90"/>
    </row>
    <row r="348" spans="1:7">
      <c r="A348" s="124">
        <v>202324</v>
      </c>
      <c r="B348" s="88" t="s">
        <v>165</v>
      </c>
      <c r="C348" s="89">
        <f>Secondary!$C13</f>
        <v>4067</v>
      </c>
      <c r="D348" s="88">
        <f>D341+1</f>
        <v>4</v>
      </c>
      <c r="E348" s="88">
        <f>AuthCode</f>
        <v>538</v>
      </c>
      <c r="F348" s="90">
        <f>IF(Secondary!D13="c",Secondary!E13,0)</f>
        <v>0</v>
      </c>
      <c r="G348" s="90"/>
    </row>
    <row r="349" spans="1:7">
      <c r="A349" s="124">
        <v>202324</v>
      </c>
      <c r="B349" s="88" t="s">
        <v>165</v>
      </c>
      <c r="C349" s="89">
        <f>Secondary!$C14</f>
        <v>4068</v>
      </c>
      <c r="D349" s="88">
        <f>D342+1</f>
        <v>4</v>
      </c>
      <c r="E349" s="88">
        <f>AuthCode</f>
        <v>538</v>
      </c>
      <c r="F349" s="90">
        <f>IF(Secondary!D14="c",Secondary!E14,0)</f>
        <v>0</v>
      </c>
      <c r="G349" s="90"/>
    </row>
    <row r="350" spans="1:7">
      <c r="A350" s="124">
        <v>202324</v>
      </c>
      <c r="B350" s="88" t="s">
        <v>165</v>
      </c>
      <c r="C350" s="89">
        <f>Secondary!$C15</f>
        <v>4069</v>
      </c>
      <c r="D350" s="88">
        <f>D343+1</f>
        <v>4</v>
      </c>
      <c r="E350" s="88">
        <f>AuthCode</f>
        <v>538</v>
      </c>
      <c r="F350" s="90">
        <f>IF(Secondary!D15="c",Secondary!E15,0)</f>
        <v>0</v>
      </c>
      <c r="G350" s="90"/>
    </row>
    <row r="351" spans="1:7">
      <c r="A351" s="124">
        <v>202324</v>
      </c>
      <c r="B351" s="88" t="s">
        <v>165</v>
      </c>
      <c r="C351" s="89">
        <f>Secondary!$C16</f>
        <v>4612</v>
      </c>
      <c r="D351" s="88">
        <f>D344+1</f>
        <v>4</v>
      </c>
      <c r="E351" s="88">
        <f>AuthCode</f>
        <v>538</v>
      </c>
      <c r="F351" s="90">
        <f>IF(Secondary!D16="c",Secondary!E16,0)</f>
        <v>0</v>
      </c>
      <c r="G351" s="90"/>
    </row>
    <row r="352" spans="1:7">
      <c r="A352" s="124">
        <v>202324</v>
      </c>
      <c r="B352" s="88" t="s">
        <v>165</v>
      </c>
      <c r="C352" s="89">
        <f>Secondary!$C17</f>
        <v>5400</v>
      </c>
      <c r="D352" s="88">
        <f>D345+1</f>
        <v>4</v>
      </c>
      <c r="E352" s="88">
        <f>AuthCode</f>
        <v>538</v>
      </c>
      <c r="F352" s="90">
        <f>IF(Secondary!D17="c",Secondary!E17,0)</f>
        <v>0</v>
      </c>
      <c r="G352" s="90"/>
    </row>
    <row r="353" spans="1:7">
      <c r="A353" s="124">
        <v>202324</v>
      </c>
      <c r="B353" s="88" t="s">
        <v>165</v>
      </c>
      <c r="C353" s="89">
        <f>Secondary!$C11</f>
        <v>4060</v>
      </c>
      <c r="D353" s="88">
        <f>D346+1</f>
        <v>5</v>
      </c>
      <c r="E353" s="88">
        <f>AuthCode</f>
        <v>538</v>
      </c>
      <c r="F353" s="90">
        <f>Secondary!F11</f>
        <v>1035</v>
      </c>
      <c r="G353" s="90"/>
    </row>
    <row r="354" spans="1:7">
      <c r="A354" s="124">
        <v>202324</v>
      </c>
      <c r="B354" s="88" t="s">
        <v>165</v>
      </c>
      <c r="C354" s="89">
        <f>Secondary!$C12</f>
        <v>4065</v>
      </c>
      <c r="D354" s="88">
        <f>D347+1</f>
        <v>5</v>
      </c>
      <c r="E354" s="88">
        <f>AuthCode</f>
        <v>538</v>
      </c>
      <c r="F354" s="90">
        <f>Secondary!F12</f>
        <v>628.33333333333337</v>
      </c>
      <c r="G354" s="90"/>
    </row>
    <row r="355" spans="1:7">
      <c r="A355" s="124">
        <v>202324</v>
      </c>
      <c r="B355" s="88" t="s">
        <v>165</v>
      </c>
      <c r="C355" s="89">
        <f>Secondary!$C13</f>
        <v>4067</v>
      </c>
      <c r="D355" s="88">
        <f>D348+1</f>
        <v>5</v>
      </c>
      <c r="E355" s="88">
        <f>AuthCode</f>
        <v>538</v>
      </c>
      <c r="F355" s="90">
        <f>Secondary!F13</f>
        <v>1193</v>
      </c>
      <c r="G355" s="90"/>
    </row>
    <row r="356" spans="1:7">
      <c r="A356" s="124">
        <v>202324</v>
      </c>
      <c r="B356" s="88" t="s">
        <v>165</v>
      </c>
      <c r="C356" s="89">
        <f>Secondary!$C14</f>
        <v>4068</v>
      </c>
      <c r="D356" s="88">
        <f>D349+1</f>
        <v>5</v>
      </c>
      <c r="E356" s="88">
        <f>AuthCode</f>
        <v>538</v>
      </c>
      <c r="F356" s="90">
        <f>Secondary!F14</f>
        <v>1076</v>
      </c>
      <c r="G356" s="90"/>
    </row>
    <row r="357" spans="1:7">
      <c r="A357" s="124">
        <v>202324</v>
      </c>
      <c r="B357" s="88" t="s">
        <v>165</v>
      </c>
      <c r="C357" s="89">
        <f>Secondary!$C15</f>
        <v>4069</v>
      </c>
      <c r="D357" s="88">
        <f>D350+1</f>
        <v>5</v>
      </c>
      <c r="E357" s="88">
        <f>AuthCode</f>
        <v>538</v>
      </c>
      <c r="F357" s="90">
        <f>Secondary!F15</f>
        <v>1117</v>
      </c>
      <c r="G357" s="90"/>
    </row>
    <row r="358" spans="1:7">
      <c r="A358" s="124">
        <v>202324</v>
      </c>
      <c r="B358" s="88" t="s">
        <v>165</v>
      </c>
      <c r="C358" s="89">
        <f>Secondary!$C16</f>
        <v>4612</v>
      </c>
      <c r="D358" s="88">
        <f>D351+1</f>
        <v>5</v>
      </c>
      <c r="E358" s="88">
        <f>AuthCode</f>
        <v>538</v>
      </c>
      <c r="F358" s="90">
        <f>Secondary!F16</f>
        <v>837</v>
      </c>
      <c r="G358" s="90"/>
    </row>
    <row r="359" spans="1:7">
      <c r="A359" s="124">
        <v>202324</v>
      </c>
      <c r="B359" s="88" t="s">
        <v>165</v>
      </c>
      <c r="C359" s="89">
        <f>Secondary!$C17</f>
        <v>5400</v>
      </c>
      <c r="D359" s="88">
        <f>D352+1</f>
        <v>5</v>
      </c>
      <c r="E359" s="88">
        <f>AuthCode</f>
        <v>538</v>
      </c>
      <c r="F359" s="90">
        <f>Secondary!F17</f>
        <v>1961</v>
      </c>
      <c r="G359" s="90"/>
    </row>
    <row r="360" spans="1:7">
      <c r="A360" s="124">
        <v>202324</v>
      </c>
      <c r="B360" s="88" t="s">
        <v>165</v>
      </c>
      <c r="C360" s="89">
        <f>Secondary!$C11</f>
        <v>4060</v>
      </c>
      <c r="D360" s="88">
        <f>D353+1</f>
        <v>6</v>
      </c>
      <c r="E360" s="88">
        <f>AuthCode</f>
        <v>538</v>
      </c>
      <c r="F360" s="90">
        <f>Secondary!G11</f>
        <v>5534</v>
      </c>
      <c r="G360" s="90"/>
    </row>
    <row r="361" spans="1:7">
      <c r="A361" s="124">
        <v>202324</v>
      </c>
      <c r="B361" s="88" t="s">
        <v>165</v>
      </c>
      <c r="C361" s="89">
        <f>Secondary!$C12</f>
        <v>4065</v>
      </c>
      <c r="D361" s="88">
        <f>D354+1</f>
        <v>6</v>
      </c>
      <c r="E361" s="88">
        <f>AuthCode</f>
        <v>538</v>
      </c>
      <c r="F361" s="90">
        <f>Secondary!G12</f>
        <v>3146</v>
      </c>
      <c r="G361" s="90"/>
    </row>
    <row r="362" spans="1:7">
      <c r="A362" s="124">
        <v>202324</v>
      </c>
      <c r="B362" s="88" t="s">
        <v>165</v>
      </c>
      <c r="C362" s="89">
        <f>Secondary!$C13</f>
        <v>4067</v>
      </c>
      <c r="D362" s="88">
        <f>D355+1</f>
        <v>6</v>
      </c>
      <c r="E362" s="88">
        <f>AuthCode</f>
        <v>538</v>
      </c>
      <c r="F362" s="90">
        <f>Secondary!G13</f>
        <v>6585</v>
      </c>
      <c r="G362" s="90"/>
    </row>
    <row r="363" spans="1:7">
      <c r="A363" s="124">
        <v>202324</v>
      </c>
      <c r="B363" s="88" t="s">
        <v>165</v>
      </c>
      <c r="C363" s="89">
        <f>Secondary!$C14</f>
        <v>4068</v>
      </c>
      <c r="D363" s="88">
        <f>D356+1</f>
        <v>6</v>
      </c>
      <c r="E363" s="88">
        <f>AuthCode</f>
        <v>538</v>
      </c>
      <c r="F363" s="90">
        <f>Secondary!G14</f>
        <v>6209</v>
      </c>
      <c r="G363" s="90"/>
    </row>
    <row r="364" spans="1:7">
      <c r="A364" s="124">
        <v>202324</v>
      </c>
      <c r="B364" s="88" t="s">
        <v>165</v>
      </c>
      <c r="C364" s="89">
        <f>Secondary!$C15</f>
        <v>4069</v>
      </c>
      <c r="D364" s="88">
        <f>D357+1</f>
        <v>6</v>
      </c>
      <c r="E364" s="88">
        <f>AuthCode</f>
        <v>538</v>
      </c>
      <c r="F364" s="90">
        <f>Secondary!G15</f>
        <v>6361</v>
      </c>
      <c r="G364" s="90"/>
    </row>
    <row r="365" spans="1:7">
      <c r="A365" s="124">
        <v>202324</v>
      </c>
      <c r="B365" s="88" t="s">
        <v>165</v>
      </c>
      <c r="C365" s="89">
        <f>Secondary!$C16</f>
        <v>4612</v>
      </c>
      <c r="D365" s="88">
        <f>D358+1</f>
        <v>6</v>
      </c>
      <c r="E365" s="88">
        <f>AuthCode</f>
        <v>538</v>
      </c>
      <c r="F365" s="90">
        <f>Secondary!G16</f>
        <v>4125</v>
      </c>
      <c r="G365" s="90"/>
    </row>
    <row r="366" spans="1:7">
      <c r="A366" s="124">
        <v>202324</v>
      </c>
      <c r="B366" s="88" t="s">
        <v>165</v>
      </c>
      <c r="C366" s="89">
        <f>Secondary!$C17</f>
        <v>5400</v>
      </c>
      <c r="D366" s="88">
        <f>D359+1</f>
        <v>6</v>
      </c>
      <c r="E366" s="88">
        <f>AuthCode</f>
        <v>538</v>
      </c>
      <c r="F366" s="90">
        <f>Secondary!G17</f>
        <v>9557</v>
      </c>
      <c r="G366" s="90"/>
    </row>
    <row r="367" spans="1:7">
      <c r="A367" s="124">
        <v>202324</v>
      </c>
      <c r="B367" s="88" t="s">
        <v>165</v>
      </c>
      <c r="C367" s="89">
        <f>Secondary!$C11</f>
        <v>4060</v>
      </c>
      <c r="D367" s="88">
        <f>D360+1</f>
        <v>7</v>
      </c>
      <c r="E367" s="88">
        <f>AuthCode</f>
        <v>538</v>
      </c>
      <c r="F367" s="90">
        <f>Secondary!H11</f>
        <v>5346.8599033816427</v>
      </c>
      <c r="G367" s="90"/>
    </row>
    <row r="368" spans="1:7">
      <c r="A368" s="124">
        <v>202324</v>
      </c>
      <c r="B368" s="88" t="s">
        <v>165</v>
      </c>
      <c r="C368" s="89">
        <f>Secondary!$C12</f>
        <v>4065</v>
      </c>
      <c r="D368" s="88">
        <f>D361+1</f>
        <v>7</v>
      </c>
      <c r="E368" s="88">
        <f>AuthCode</f>
        <v>538</v>
      </c>
      <c r="F368" s="90">
        <f>Secondary!H12</f>
        <v>5006.8965517241377</v>
      </c>
      <c r="G368" s="90"/>
    </row>
    <row r="369" spans="1:7">
      <c r="A369" s="124">
        <v>202324</v>
      </c>
      <c r="B369" s="88" t="s">
        <v>165</v>
      </c>
      <c r="C369" s="89">
        <f>Secondary!$C13</f>
        <v>4067</v>
      </c>
      <c r="D369" s="88">
        <f>D362+1</f>
        <v>7</v>
      </c>
      <c r="E369" s="88">
        <f>AuthCode</f>
        <v>538</v>
      </c>
      <c r="F369" s="90">
        <f>Secondary!H13</f>
        <v>5519.6982397317688</v>
      </c>
      <c r="G369" s="90"/>
    </row>
    <row r="370" spans="1:7">
      <c r="A370" s="124">
        <v>202324</v>
      </c>
      <c r="B370" s="88" t="s">
        <v>165</v>
      </c>
      <c r="C370" s="89">
        <f>Secondary!$C14</f>
        <v>4068</v>
      </c>
      <c r="D370" s="88">
        <f>D363+1</f>
        <v>7</v>
      </c>
      <c r="E370" s="88">
        <f>AuthCode</f>
        <v>538</v>
      </c>
      <c r="F370" s="90">
        <f>Secondary!H14</f>
        <v>5770.4460966542756</v>
      </c>
      <c r="G370" s="90"/>
    </row>
    <row r="371" spans="1:7">
      <c r="A371" s="124">
        <v>202324</v>
      </c>
      <c r="B371" s="88" t="s">
        <v>165</v>
      </c>
      <c r="C371" s="89">
        <f>Secondary!$C15</f>
        <v>4069</v>
      </c>
      <c r="D371" s="88">
        <f>D364+1</f>
        <v>7</v>
      </c>
      <c r="E371" s="88">
        <f>AuthCode</f>
        <v>538</v>
      </c>
      <c r="F371" s="90">
        <f>Secondary!H15</f>
        <v>5694.71799462847</v>
      </c>
      <c r="G371" s="90"/>
    </row>
    <row r="372" spans="1:7">
      <c r="A372" s="124">
        <v>202324</v>
      </c>
      <c r="B372" s="88" t="s">
        <v>165</v>
      </c>
      <c r="C372" s="89">
        <f>Secondary!$C16</f>
        <v>4612</v>
      </c>
      <c r="D372" s="88">
        <f>D365+1</f>
        <v>7</v>
      </c>
      <c r="E372" s="88">
        <f>AuthCode</f>
        <v>538</v>
      </c>
      <c r="F372" s="90">
        <f>Secondary!H16</f>
        <v>4928.31541218638</v>
      </c>
      <c r="G372" s="90"/>
    </row>
    <row r="373" spans="1:7">
      <c r="A373" s="124">
        <v>202324</v>
      </c>
      <c r="B373" s="88" t="s">
        <v>165</v>
      </c>
      <c r="C373" s="89">
        <f>Secondary!$C17</f>
        <v>5400</v>
      </c>
      <c r="D373" s="88">
        <f>D366+1</f>
        <v>7</v>
      </c>
      <c r="E373" s="88">
        <f>AuthCode</f>
        <v>538</v>
      </c>
      <c r="F373" s="90">
        <f>Secondary!H17</f>
        <v>4873.53391126976</v>
      </c>
      <c r="G373" s="90"/>
    </row>
    <row r="374" spans="1:7">
      <c r="A374" s="124">
        <v>202324</v>
      </c>
      <c r="B374" s="88" t="s">
        <v>165</v>
      </c>
      <c r="C374" s="89">
        <f>Secondary!$C11</f>
        <v>4060</v>
      </c>
      <c r="D374" s="88">
        <f>D367+1</f>
        <v>8</v>
      </c>
      <c r="E374" s="88">
        <f>AuthCode</f>
        <v>538</v>
      </c>
      <c r="F374" s="90">
        <f>Secondary!I11</f>
        <v>365</v>
      </c>
      <c r="G374" s="90"/>
    </row>
    <row r="375" spans="1:7">
      <c r="A375" s="124">
        <v>202324</v>
      </c>
      <c r="B375" s="88" t="s">
        <v>165</v>
      </c>
      <c r="C375" s="89">
        <f>Secondary!$C12</f>
        <v>4065</v>
      </c>
      <c r="D375" s="88">
        <f>D368+1</f>
        <v>8</v>
      </c>
      <c r="E375" s="88">
        <f>AuthCode</f>
        <v>538</v>
      </c>
      <c r="F375" s="90">
        <f>Secondary!I12</f>
        <v>71.666666666666671</v>
      </c>
      <c r="G375" s="90"/>
    </row>
    <row r="376" spans="1:7">
      <c r="A376" s="124">
        <v>202324</v>
      </c>
      <c r="B376" s="88" t="s">
        <v>165</v>
      </c>
      <c r="C376" s="89">
        <f>Secondary!$C13</f>
        <v>4067</v>
      </c>
      <c r="D376" s="88">
        <f>D369+1</f>
        <v>8</v>
      </c>
      <c r="E376" s="88">
        <f>AuthCode</f>
        <v>538</v>
      </c>
      <c r="F376" s="90">
        <f>Secondary!I13</f>
        <v>535</v>
      </c>
      <c r="G376" s="90"/>
    </row>
    <row r="377" spans="1:7">
      <c r="A377" s="124">
        <v>202324</v>
      </c>
      <c r="B377" s="88" t="s">
        <v>165</v>
      </c>
      <c r="C377" s="89">
        <f>Secondary!$C14</f>
        <v>4068</v>
      </c>
      <c r="D377" s="88">
        <f>D370+1</f>
        <v>8</v>
      </c>
      <c r="E377" s="88">
        <f>AuthCode</f>
        <v>538</v>
      </c>
      <c r="F377" s="90">
        <f>Secondary!I14</f>
        <v>940</v>
      </c>
      <c r="G377" s="90"/>
    </row>
    <row r="378" spans="1:7">
      <c r="A378" s="124">
        <v>202324</v>
      </c>
      <c r="B378" s="88" t="s">
        <v>165</v>
      </c>
      <c r="C378" s="89">
        <f>Secondary!$C15</f>
        <v>4069</v>
      </c>
      <c r="D378" s="88">
        <f>D371+1</f>
        <v>8</v>
      </c>
      <c r="E378" s="88">
        <f>AuthCode</f>
        <v>538</v>
      </c>
      <c r="F378" s="90">
        <f>Secondary!I15</f>
        <v>540</v>
      </c>
      <c r="G378" s="90"/>
    </row>
    <row r="379" spans="1:7">
      <c r="A379" s="124">
        <v>202324</v>
      </c>
      <c r="B379" s="88" t="s">
        <v>165</v>
      </c>
      <c r="C379" s="89">
        <f>Secondary!$C16</f>
        <v>4612</v>
      </c>
      <c r="D379" s="88">
        <f>D372+1</f>
        <v>8</v>
      </c>
      <c r="E379" s="88">
        <f>AuthCode</f>
        <v>538</v>
      </c>
      <c r="F379" s="90">
        <f>Secondary!I16</f>
        <v>156</v>
      </c>
      <c r="G379" s="90"/>
    </row>
    <row r="380" spans="1:7">
      <c r="A380" s="124">
        <v>202324</v>
      </c>
      <c r="B380" s="88" t="s">
        <v>165</v>
      </c>
      <c r="C380" s="89">
        <f>Secondary!$C17</f>
        <v>5400</v>
      </c>
      <c r="D380" s="88">
        <f>D373+1</f>
        <v>8</v>
      </c>
      <c r="E380" s="88">
        <f>AuthCode</f>
        <v>538</v>
      </c>
      <c r="F380" s="90">
        <f>Secondary!I17</f>
        <v>337</v>
      </c>
      <c r="G380" s="90"/>
    </row>
    <row r="381" spans="1:7">
      <c r="A381" s="124">
        <v>202324</v>
      </c>
      <c r="B381" s="88" t="s">
        <v>165</v>
      </c>
      <c r="C381" s="89">
        <f>Secondary!$C11</f>
        <v>4060</v>
      </c>
      <c r="D381" s="88">
        <f>D374+1</f>
        <v>9</v>
      </c>
      <c r="E381" s="88">
        <f>AuthCode</f>
        <v>538</v>
      </c>
      <c r="F381" s="90">
        <f>Secondary!J11</f>
        <v>308</v>
      </c>
      <c r="G381" s="90"/>
    </row>
    <row r="382" spans="1:7">
      <c r="A382" s="124">
        <v>202324</v>
      </c>
      <c r="B382" s="88" t="s">
        <v>165</v>
      </c>
      <c r="C382" s="89">
        <f>Secondary!$C12</f>
        <v>4065</v>
      </c>
      <c r="D382" s="88">
        <f>D375+1</f>
        <v>9</v>
      </c>
      <c r="E382" s="88">
        <f>AuthCode</f>
        <v>538</v>
      </c>
      <c r="F382" s="90">
        <f>Secondary!J12</f>
        <v>113.33333333333334</v>
      </c>
      <c r="G382" s="90"/>
    </row>
    <row r="383" spans="1:7">
      <c r="A383" s="124">
        <v>202324</v>
      </c>
      <c r="B383" s="88" t="s">
        <v>165</v>
      </c>
      <c r="C383" s="89">
        <f>Secondary!$C13</f>
        <v>4067</v>
      </c>
      <c r="D383" s="88">
        <f>D376+1</f>
        <v>9</v>
      </c>
      <c r="E383" s="88">
        <f>AuthCode</f>
        <v>538</v>
      </c>
      <c r="F383" s="90">
        <f>Secondary!J13</f>
        <v>392</v>
      </c>
      <c r="G383" s="90"/>
    </row>
    <row r="384" spans="1:7">
      <c r="A384" s="124">
        <v>202324</v>
      </c>
      <c r="B384" s="88" t="s">
        <v>165</v>
      </c>
      <c r="C384" s="89">
        <f>Secondary!$C14</f>
        <v>4068</v>
      </c>
      <c r="D384" s="88">
        <f>D377+1</f>
        <v>9</v>
      </c>
      <c r="E384" s="88">
        <f>AuthCode</f>
        <v>538</v>
      </c>
      <c r="F384" s="90">
        <f>Secondary!J14</f>
        <v>380</v>
      </c>
      <c r="G384" s="90"/>
    </row>
    <row r="385" spans="1:7">
      <c r="A385" s="124">
        <v>202324</v>
      </c>
      <c r="B385" s="88" t="s">
        <v>165</v>
      </c>
      <c r="C385" s="89">
        <f>Secondary!$C15</f>
        <v>4069</v>
      </c>
      <c r="D385" s="88">
        <f>D378+1</f>
        <v>9</v>
      </c>
      <c r="E385" s="88">
        <f>AuthCode</f>
        <v>538</v>
      </c>
      <c r="F385" s="90">
        <f>Secondary!J15</f>
        <v>532</v>
      </c>
      <c r="G385" s="90"/>
    </row>
    <row r="386" spans="1:7">
      <c r="A386" s="124">
        <v>202324</v>
      </c>
      <c r="B386" s="88" t="s">
        <v>165</v>
      </c>
      <c r="C386" s="89">
        <f>Secondary!$C16</f>
        <v>4612</v>
      </c>
      <c r="D386" s="88">
        <f>D379+1</f>
        <v>9</v>
      </c>
      <c r="E386" s="88">
        <f>AuthCode</f>
        <v>538</v>
      </c>
      <c r="F386" s="90">
        <f>Secondary!J16</f>
        <v>282</v>
      </c>
      <c r="G386" s="90"/>
    </row>
    <row r="387" spans="1:7">
      <c r="A387" s="124">
        <v>202324</v>
      </c>
      <c r="B387" s="88" t="s">
        <v>165</v>
      </c>
      <c r="C387" s="89">
        <f>Secondary!$C17</f>
        <v>5400</v>
      </c>
      <c r="D387" s="88">
        <f>D380+1</f>
        <v>9</v>
      </c>
      <c r="E387" s="88">
        <f>AuthCode</f>
        <v>538</v>
      </c>
      <c r="F387" s="90">
        <f>Secondary!J17</f>
        <v>347</v>
      </c>
      <c r="G387" s="90"/>
    </row>
    <row r="388" spans="1:6">
      <c r="A388" s="124">
        <v>202324</v>
      </c>
      <c r="B388" s="88" t="s">
        <v>165</v>
      </c>
      <c r="C388" s="89">
        <v>8883</v>
      </c>
      <c r="D388" s="88">
        <v>5</v>
      </c>
      <c r="E388" s="88">
        <f>AuthCode</f>
        <v>538</v>
      </c>
      <c r="F388" s="90">
        <f>Secondary!F19</f>
        <v>7847.3333333333339</v>
      </c>
    </row>
    <row r="389" spans="1:7">
      <c r="A389" s="124">
        <v>202324</v>
      </c>
      <c r="B389" s="88" t="s">
        <v>165</v>
      </c>
      <c r="C389" s="89">
        <v>8883</v>
      </c>
      <c r="D389" s="88">
        <f>D388+1</f>
        <v>6</v>
      </c>
      <c r="E389" s="88">
        <f>AuthCode</f>
        <v>538</v>
      </c>
      <c r="F389" s="90">
        <f>Secondary!G19</f>
        <v>41517</v>
      </c>
      <c r="G389" s="90"/>
    </row>
    <row r="390" spans="1:7">
      <c r="A390" s="124">
        <v>202324</v>
      </c>
      <c r="B390" s="88" t="s">
        <v>165</v>
      </c>
      <c r="C390" s="89">
        <v>8883</v>
      </c>
      <c r="D390" s="88">
        <f>D389+1</f>
        <v>7</v>
      </c>
      <c r="E390" s="88">
        <f>AuthCode</f>
        <v>538</v>
      </c>
      <c r="F390" s="90">
        <f>Secondary!H19</f>
        <v>5290.5870359357741</v>
      </c>
      <c r="G390" s="90"/>
    </row>
    <row r="391" spans="1:7">
      <c r="A391" s="124">
        <v>202324</v>
      </c>
      <c r="B391" s="88" t="s">
        <v>165</v>
      </c>
      <c r="C391" s="89">
        <v>8883</v>
      </c>
      <c r="D391" s="88">
        <f>D390+1</f>
        <v>8</v>
      </c>
      <c r="E391" s="88">
        <f>AuthCode</f>
        <v>538</v>
      </c>
      <c r="F391" s="90">
        <f>Secondary!I19</f>
        <v>2944.666666666667</v>
      </c>
      <c r="G391" s="90"/>
    </row>
    <row r="392" spans="1:8">
      <c r="A392" s="124">
        <v>202324</v>
      </c>
      <c r="B392" s="88" t="s">
        <v>165</v>
      </c>
      <c r="C392" s="89">
        <v>8883</v>
      </c>
      <c r="D392" s="88">
        <f>D391+1</f>
        <v>9</v>
      </c>
      <c r="E392" s="88">
        <f>AuthCode</f>
        <v>538</v>
      </c>
      <c r="F392" s="90">
        <f>Secondary!J19</f>
        <v>2354.3333333333335</v>
      </c>
      <c r="G392" s="90"/>
      <c r="H392" s="94" t="s">
        <v>255</v>
      </c>
    </row>
    <row r="393" spans="1:8">
      <c r="A393" s="124">
        <v>202324</v>
      </c>
      <c r="B393" s="88" t="s">
        <v>165</v>
      </c>
      <c r="C393" s="89">
        <f>Special!C11</f>
        <v>7024</v>
      </c>
      <c r="D393" s="88">
        <v>3</v>
      </c>
      <c r="E393" s="88">
        <f>AuthCode</f>
        <v>538</v>
      </c>
      <c r="F393" s="90">
        <f>IF(Special!D11="o",Special!E11,0)</f>
        <v>0</v>
      </c>
      <c r="G393" s="90"/>
      <c r="H393" s="95" t="s">
        <v>261</v>
      </c>
    </row>
    <row r="394" spans="1:7">
      <c r="A394" s="124">
        <v>202324</v>
      </c>
      <c r="B394" s="88" t="s">
        <v>165</v>
      </c>
      <c r="C394" s="89">
        <f>Special!C11</f>
        <v>7024</v>
      </c>
      <c r="D394" s="88">
        <f>D393+1</f>
        <v>4</v>
      </c>
      <c r="E394" s="88">
        <f>AuthCode</f>
        <v>538</v>
      </c>
      <c r="F394" s="90">
        <f>IF(Special!D11="c",Special!E11,0)</f>
        <v>0</v>
      </c>
      <c r="G394" s="90"/>
    </row>
    <row r="395" spans="1:7">
      <c r="A395" s="124">
        <v>202324</v>
      </c>
      <c r="B395" s="88" t="s">
        <v>165</v>
      </c>
      <c r="C395" s="89">
        <f>Special!C11</f>
        <v>7024</v>
      </c>
      <c r="D395" s="88">
        <f>D394+1</f>
        <v>5</v>
      </c>
      <c r="E395" s="88">
        <f>AuthCode</f>
        <v>538</v>
      </c>
      <c r="F395" s="90">
        <f>Special!F11</f>
        <v>532</v>
      </c>
      <c r="G395" s="90"/>
    </row>
    <row r="396" spans="1:7">
      <c r="A396" s="124">
        <v>202324</v>
      </c>
      <c r="B396" s="88" t="s">
        <v>165</v>
      </c>
      <c r="C396" s="89">
        <f>Special!C11</f>
        <v>7024</v>
      </c>
      <c r="D396" s="88">
        <f>D395+1</f>
        <v>6</v>
      </c>
      <c r="E396" s="88">
        <f>AuthCode</f>
        <v>538</v>
      </c>
      <c r="F396" s="90">
        <f>Special!G11</f>
        <v>15850</v>
      </c>
      <c r="G396" s="90"/>
    </row>
    <row r="397" spans="1:7">
      <c r="A397" s="124">
        <v>202324</v>
      </c>
      <c r="B397" s="88" t="s">
        <v>165</v>
      </c>
      <c r="C397" s="89">
        <f>Special!C11</f>
        <v>7024</v>
      </c>
      <c r="D397" s="88">
        <f>D396+1</f>
        <v>7</v>
      </c>
      <c r="E397" s="88">
        <f>AuthCode</f>
        <v>538</v>
      </c>
      <c r="F397" s="90">
        <f>Special!H11</f>
        <v>29793.233082706767</v>
      </c>
      <c r="G397" s="90"/>
    </row>
    <row r="398" spans="1:7">
      <c r="A398" s="124">
        <v>202324</v>
      </c>
      <c r="B398" s="88" t="s">
        <v>165</v>
      </c>
      <c r="C398" s="89">
        <f>Special!C11</f>
        <v>7024</v>
      </c>
      <c r="D398" s="88">
        <f>D397+1</f>
        <v>8</v>
      </c>
      <c r="E398" s="88">
        <f>AuthCode</f>
        <v>538</v>
      </c>
      <c r="F398" s="90">
        <f>Special!I11</f>
        <v>0</v>
      </c>
      <c r="G398" s="90"/>
    </row>
    <row r="399" spans="1:7">
      <c r="A399" s="124">
        <v>202324</v>
      </c>
      <c r="B399" s="88" t="s">
        <v>165</v>
      </c>
      <c r="C399" s="89">
        <f>Special!C11</f>
        <v>7024</v>
      </c>
      <c r="D399" s="88">
        <f>D398+1</f>
        <v>9</v>
      </c>
      <c r="E399" s="88">
        <f>AuthCode</f>
        <v>538</v>
      </c>
      <c r="F399" s="90">
        <f>Special!J11</f>
        <v>234</v>
      </c>
      <c r="G399" s="90"/>
    </row>
    <row r="400" spans="1:7">
      <c r="A400" s="124">
        <v>202324</v>
      </c>
      <c r="B400" s="88" t="s">
        <v>165</v>
      </c>
      <c r="C400" s="89">
        <v>8884</v>
      </c>
      <c r="D400" s="88">
        <v>5</v>
      </c>
      <c r="E400" s="88">
        <f>AuthCode</f>
        <v>538</v>
      </c>
      <c r="F400" s="90">
        <f>Special!F13</f>
        <v>532</v>
      </c>
      <c r="G400" s="90"/>
    </row>
    <row r="401" spans="1:7">
      <c r="A401" s="124">
        <v>202324</v>
      </c>
      <c r="B401" s="88" t="s">
        <v>165</v>
      </c>
      <c r="C401" s="89">
        <v>8884</v>
      </c>
      <c r="D401" s="88">
        <f>D400+1</f>
        <v>6</v>
      </c>
      <c r="E401" s="88">
        <f>AuthCode</f>
        <v>538</v>
      </c>
      <c r="F401" s="90">
        <f>Special!G13</f>
        <v>15850</v>
      </c>
      <c r="G401" s="90"/>
    </row>
    <row r="402" spans="1:7">
      <c r="A402" s="124">
        <v>202324</v>
      </c>
      <c r="B402" s="88" t="s">
        <v>165</v>
      </c>
      <c r="C402" s="89">
        <v>8884</v>
      </c>
      <c r="D402" s="88">
        <f>D401+1</f>
        <v>7</v>
      </c>
      <c r="E402" s="88">
        <f>AuthCode</f>
        <v>538</v>
      </c>
      <c r="F402" s="90">
        <f>Special!H13</f>
        <v>29793.233082706767</v>
      </c>
      <c r="G402" s="90"/>
    </row>
    <row r="403" spans="1:7">
      <c r="A403" s="124">
        <v>202324</v>
      </c>
      <c r="B403" s="88" t="s">
        <v>165</v>
      </c>
      <c r="C403" s="89">
        <v>8884</v>
      </c>
      <c r="D403" s="88">
        <f>D402+1</f>
        <v>8</v>
      </c>
      <c r="E403" s="88">
        <f>AuthCode</f>
        <v>538</v>
      </c>
      <c r="F403" s="90">
        <f>Special!I13</f>
        <v>0</v>
      </c>
      <c r="G403" s="90"/>
    </row>
    <row r="404" spans="1:7">
      <c r="A404" s="124">
        <v>202324</v>
      </c>
      <c r="B404" s="88" t="s">
        <v>165</v>
      </c>
      <c r="C404" s="89">
        <v>8884</v>
      </c>
      <c r="D404" s="88">
        <f>D403+1</f>
        <v>9</v>
      </c>
      <c r="E404" s="88">
        <f>AuthCode</f>
        <v>538</v>
      </c>
      <c r="F404" s="90">
        <f>Special!J13</f>
        <v>234</v>
      </c>
      <c r="G404" s="90"/>
    </row>
    <row r="405" spans="1:7">
      <c r="A405" s="124">
        <v>202324</v>
      </c>
      <c r="B405" s="88" t="s">
        <v>165</v>
      </c>
      <c r="C405" s="89">
        <v>8885</v>
      </c>
      <c r="D405" s="88">
        <v>5</v>
      </c>
      <c r="E405" s="88">
        <f>AuthCode</f>
        <v>538</v>
      </c>
      <c r="F405" s="90">
        <f>Special!F16</f>
        <v>22742</v>
      </c>
      <c r="G405" s="90"/>
    </row>
    <row r="406" spans="1:7">
      <c r="A406" s="124">
        <v>202324</v>
      </c>
      <c r="B406" s="88" t="s">
        <v>165</v>
      </c>
      <c r="C406" s="89">
        <v>8885</v>
      </c>
      <c r="D406" s="88">
        <f>D405+1</f>
        <v>6</v>
      </c>
      <c r="E406" s="88">
        <f>AuthCode</f>
        <v>538</v>
      </c>
      <c r="F406" s="90">
        <f>Special!G16</f>
        <v>120620</v>
      </c>
      <c r="G406" s="90"/>
    </row>
    <row r="407" spans="1:15">
      <c r="A407" s="124">
        <v>202324</v>
      </c>
      <c r="B407" s="88" t="s">
        <v>165</v>
      </c>
      <c r="C407" s="89">
        <v>8885</v>
      </c>
      <c r="D407" s="88">
        <f>D406+1</f>
        <v>7</v>
      </c>
      <c r="E407" s="88">
        <f>AuthCode</f>
        <v>538</v>
      </c>
      <c r="F407" s="90">
        <f>Special!H16</f>
        <v>5303.8431096649374</v>
      </c>
      <c r="J407" s="96">
        <v>201516</v>
      </c>
      <c r="K407" s="96">
        <v>512</v>
      </c>
      <c r="L407" s="96">
        <v>9990</v>
      </c>
      <c r="M407" s="96" t="s">
        <v>290</v>
      </c>
      <c r="N407" s="96" t="s">
        <v>292</v>
      </c>
      <c r="O407" s="96">
        <v>0</v>
      </c>
    </row>
    <row r="408" spans="1:15">
      <c r="A408" s="124">
        <v>202324</v>
      </c>
      <c r="B408" s="88" t="s">
        <v>165</v>
      </c>
      <c r="C408" s="89">
        <v>8885</v>
      </c>
      <c r="D408" s="88">
        <f>D407+1</f>
        <v>8</v>
      </c>
      <c r="E408" s="88">
        <f>AuthCode</f>
        <v>538</v>
      </c>
      <c r="F408" s="90">
        <f>Special!I16</f>
        <v>7446.25</v>
      </c>
      <c r="G408" s="90"/>
      <c r="J408" s="96">
        <v>201516</v>
      </c>
      <c r="K408" s="96">
        <v>512</v>
      </c>
      <c r="L408" s="96">
        <v>9995</v>
      </c>
      <c r="M408" s="96" t="s">
        <v>290</v>
      </c>
      <c r="N408" s="96" t="s">
        <v>291</v>
      </c>
      <c r="O408" s="96">
        <v>0</v>
      </c>
    </row>
    <row r="409" spans="1:15">
      <c r="A409" s="124">
        <v>202324</v>
      </c>
      <c r="B409" s="88" t="s">
        <v>165</v>
      </c>
      <c r="C409" s="89">
        <v>8885</v>
      </c>
      <c r="D409" s="88">
        <f>D408+1</f>
        <v>9</v>
      </c>
      <c r="E409" s="88">
        <f>AuthCode</f>
        <v>538</v>
      </c>
      <c r="F409" s="90">
        <f>Special!J16</f>
        <v>11031.333333333334</v>
      </c>
      <c r="G409" s="90"/>
      <c r="J409" s="88">
        <v>201516</v>
      </c>
      <c r="K409" s="88">
        <v>512</v>
      </c>
      <c r="L409" s="88">
        <v>8886</v>
      </c>
      <c r="M409" s="88" t="s">
        <v>293</v>
      </c>
      <c r="N409" s="88" t="s">
        <v>294</v>
      </c>
      <c r="O409" s="88">
        <v>0</v>
      </c>
    </row>
    <row r="410" spans="1:15">
      <c r="A410" s="124">
        <v>202324</v>
      </c>
      <c r="B410" s="88" t="s">
        <v>165</v>
      </c>
      <c r="C410" s="89">
        <v>9990</v>
      </c>
      <c r="D410" s="88">
        <v>6</v>
      </c>
      <c r="E410" s="88">
        <f>AuthCode</f>
        <v>538</v>
      </c>
      <c r="F410" s="90">
        <f>Special!D30</f>
        <v>122920</v>
      </c>
      <c r="G410" s="90"/>
      <c r="J410" s="96">
        <v>201516</v>
      </c>
      <c r="K410" s="96">
        <v>512</v>
      </c>
      <c r="L410" s="96">
        <v>9996</v>
      </c>
      <c r="M410" s="96" t="s">
        <v>293</v>
      </c>
      <c r="N410" s="96" t="s">
        <v>295</v>
      </c>
      <c r="O410" s="96">
        <v>0</v>
      </c>
    </row>
    <row r="411" spans="1:15">
      <c r="A411" s="124">
        <v>202324</v>
      </c>
      <c r="B411" s="88" t="s">
        <v>165</v>
      </c>
      <c r="C411" s="89">
        <v>9991</v>
      </c>
      <c r="D411" s="88">
        <v>6</v>
      </c>
      <c r="E411" s="88">
        <f>AuthCode</f>
        <v>538</v>
      </c>
      <c r="F411" s="90">
        <f>Special!D24</f>
        <v>1050</v>
      </c>
      <c r="G411" s="90"/>
      <c r="H411" s="95" t="s">
        <v>262</v>
      </c>
      <c r="J411" s="88">
        <v>201516</v>
      </c>
      <c r="K411" s="88">
        <v>512</v>
      </c>
      <c r="L411" s="88">
        <v>8881</v>
      </c>
      <c r="M411" s="88" t="s">
        <v>296</v>
      </c>
      <c r="N411" s="88" t="s">
        <v>297</v>
      </c>
      <c r="O411" s="88">
        <v>0</v>
      </c>
    </row>
    <row r="412" spans="1:15">
      <c r="A412" s="124">
        <v>202324</v>
      </c>
      <c r="B412" s="88" t="s">
        <v>165</v>
      </c>
      <c r="C412" s="89">
        <v>9992</v>
      </c>
      <c r="D412" s="88">
        <v>6</v>
      </c>
      <c r="E412" s="88">
        <f>AuthCode</f>
        <v>538</v>
      </c>
      <c r="F412" s="90">
        <f>Special!D26</f>
        <v>880</v>
      </c>
      <c r="G412" s="90"/>
      <c r="H412" s="97" t="s">
        <v>257</v>
      </c>
      <c r="J412" s="96">
        <v>201516</v>
      </c>
      <c r="K412" s="96">
        <v>512</v>
      </c>
      <c r="L412" s="96">
        <v>9994</v>
      </c>
      <c r="M412" s="96" t="s">
        <v>296</v>
      </c>
      <c r="N412" s="96" t="s">
        <v>298</v>
      </c>
      <c r="O412" s="96">
        <v>0</v>
      </c>
    </row>
    <row r="413" spans="1:15">
      <c r="A413" s="124">
        <v>202324</v>
      </c>
      <c r="B413" s="88" t="s">
        <v>165</v>
      </c>
      <c r="C413" s="89">
        <v>9993</v>
      </c>
      <c r="D413" s="88">
        <v>6</v>
      </c>
      <c r="E413" s="88">
        <f>AuthCode</f>
        <v>538</v>
      </c>
      <c r="F413" s="90">
        <f>Special!D27</f>
        <v>173</v>
      </c>
      <c r="G413" s="90"/>
      <c r="J413" s="88">
        <v>201516</v>
      </c>
      <c r="K413" s="88">
        <v>512</v>
      </c>
      <c r="L413" s="88">
        <v>8882</v>
      </c>
      <c r="M413" s="88" t="s">
        <v>299</v>
      </c>
      <c r="N413" s="88" t="s">
        <v>300</v>
      </c>
      <c r="O413" s="88">
        <v>0</v>
      </c>
    </row>
    <row r="414" spans="1:15">
      <c r="A414" s="124">
        <v>202324</v>
      </c>
      <c r="B414" s="88" t="s">
        <v>165</v>
      </c>
      <c r="C414" s="89">
        <v>9994</v>
      </c>
      <c r="D414" s="88">
        <v>6</v>
      </c>
      <c r="E414" s="88">
        <f>AuthCode</f>
        <v>538</v>
      </c>
      <c r="F414" s="90">
        <f>Special!D23</f>
        <v>0</v>
      </c>
      <c r="G414" s="90"/>
      <c r="J414" s="96">
        <v>201516</v>
      </c>
      <c r="K414" s="96">
        <v>512</v>
      </c>
      <c r="L414" s="96">
        <v>9991</v>
      </c>
      <c r="M414" s="96" t="s">
        <v>299</v>
      </c>
      <c r="N414" s="96" t="s">
        <v>301</v>
      </c>
      <c r="O414" s="96">
        <v>0</v>
      </c>
    </row>
    <row r="415" spans="1:15">
      <c r="A415" s="124">
        <v>202324</v>
      </c>
      <c r="B415" s="88" t="s">
        <v>165</v>
      </c>
      <c r="C415" s="89">
        <v>9995</v>
      </c>
      <c r="D415" s="88">
        <v>6</v>
      </c>
      <c r="E415" s="88">
        <f>AuthCode</f>
        <v>538</v>
      </c>
      <c r="F415" s="90">
        <f>Special!D28</f>
        <v>2300</v>
      </c>
      <c r="G415" s="90"/>
      <c r="J415" s="88">
        <v>201516</v>
      </c>
      <c r="K415" s="88">
        <v>512</v>
      </c>
      <c r="L415" s="88">
        <v>8883</v>
      </c>
      <c r="M415" s="88" t="s">
        <v>302</v>
      </c>
      <c r="N415" s="88" t="s">
        <v>303</v>
      </c>
      <c r="O415" s="88">
        <v>0</v>
      </c>
    </row>
    <row r="416" spans="1:15">
      <c r="A416" s="124">
        <v>202324</v>
      </c>
      <c r="B416" s="88" t="s">
        <v>165</v>
      </c>
      <c r="C416" s="89">
        <v>9996</v>
      </c>
      <c r="D416" s="88">
        <v>6</v>
      </c>
      <c r="E416" s="88">
        <f>AuthCode</f>
        <v>538</v>
      </c>
      <c r="F416" s="90">
        <f>Special!D25</f>
        <v>197</v>
      </c>
      <c r="G416" s="90"/>
      <c r="J416" s="96">
        <v>201516</v>
      </c>
      <c r="K416" s="96">
        <v>512</v>
      </c>
      <c r="L416" s="96">
        <v>9992</v>
      </c>
      <c r="M416" s="96" t="s">
        <v>302</v>
      </c>
      <c r="N416" s="96" t="s">
        <v>304</v>
      </c>
      <c r="O416" s="96">
        <v>0</v>
      </c>
    </row>
    <row r="417" spans="1:15">
      <c r="A417" s="124">
        <v>202324</v>
      </c>
      <c r="B417" s="88" t="s">
        <v>165</v>
      </c>
      <c r="C417" s="89">
        <v>9991</v>
      </c>
      <c r="D417" s="88">
        <v>9</v>
      </c>
      <c r="E417" s="88">
        <f>AuthCode</f>
        <v>538</v>
      </c>
      <c r="F417" s="90">
        <f>Special!I24</f>
        <v>0</v>
      </c>
      <c r="J417" s="88">
        <v>201516</v>
      </c>
      <c r="K417" s="88">
        <v>512</v>
      </c>
      <c r="L417" s="88">
        <v>8884</v>
      </c>
      <c r="M417" s="88" t="s">
        <v>305</v>
      </c>
      <c r="N417" s="88" t="s">
        <v>306</v>
      </c>
      <c r="O417" s="88">
        <v>0</v>
      </c>
    </row>
    <row r="418" spans="1:15">
      <c r="A418" s="124">
        <v>202324</v>
      </c>
      <c r="B418" s="88" t="s">
        <v>165</v>
      </c>
      <c r="C418" s="89">
        <v>9992</v>
      </c>
      <c r="D418" s="88">
        <v>9</v>
      </c>
      <c r="E418" s="88">
        <f>AuthCode</f>
        <v>538</v>
      </c>
      <c r="F418" s="90">
        <f>Special!I26</f>
        <v>0</v>
      </c>
      <c r="J418" s="96">
        <v>201516</v>
      </c>
      <c r="K418" s="96">
        <v>512</v>
      </c>
      <c r="L418" s="96">
        <v>9993</v>
      </c>
      <c r="M418" s="96" t="s">
        <v>305</v>
      </c>
      <c r="N418" s="96" t="s">
        <v>307</v>
      </c>
      <c r="O418" s="96">
        <v>0</v>
      </c>
    </row>
    <row r="419" spans="1:6">
      <c r="A419" s="124">
        <v>202324</v>
      </c>
      <c r="B419" s="88" t="s">
        <v>165</v>
      </c>
      <c r="C419" s="89">
        <v>9993</v>
      </c>
      <c r="D419" s="88">
        <v>9</v>
      </c>
      <c r="E419" s="88">
        <f>AuthCode</f>
        <v>538</v>
      </c>
      <c r="F419" s="90">
        <f>Special!I27</f>
        <v>0</v>
      </c>
    </row>
    <row r="420" spans="1:6">
      <c r="A420" s="124">
        <v>202324</v>
      </c>
      <c r="B420" s="88" t="s">
        <v>165</v>
      </c>
      <c r="C420" s="89">
        <v>9994</v>
      </c>
      <c r="D420" s="88">
        <v>9</v>
      </c>
      <c r="E420" s="88">
        <f>AuthCode</f>
        <v>538</v>
      </c>
      <c r="F420" s="90">
        <f>Special!I23</f>
        <v>0</v>
      </c>
    </row>
    <row r="421" spans="1:6">
      <c r="A421" s="124">
        <v>202324</v>
      </c>
      <c r="B421" s="88" t="s">
        <v>165</v>
      </c>
      <c r="C421" s="89">
        <v>9995</v>
      </c>
      <c r="D421" s="88">
        <v>9</v>
      </c>
      <c r="E421" s="88">
        <f>AuthCode</f>
        <v>538</v>
      </c>
      <c r="F421" s="90">
        <f>Special!I28</f>
        <v>0</v>
      </c>
    </row>
    <row r="422" spans="1:6">
      <c r="A422" s="124">
        <v>202324</v>
      </c>
      <c r="B422" s="88" t="s">
        <v>165</v>
      </c>
      <c r="C422" s="88">
        <v>9996</v>
      </c>
      <c r="D422" s="88">
        <v>9</v>
      </c>
      <c r="E422" s="88">
        <f>AuthCode</f>
        <v>538</v>
      </c>
      <c r="F422" s="90">
        <f>Special!I25</f>
        <v>0</v>
      </c>
    </row>
    <row r="427" spans="7:7">
      <c r="G427" s="90"/>
    </row>
    <row r="428" spans="7:7">
      <c r="G428" s="90"/>
    </row>
    <row r="429" spans="7:8">
      <c r="G429" s="90"/>
      <c r="H429" s="97" t="s">
        <v>256</v>
      </c>
    </row>
    <row r="430" spans="7:7">
      <c r="G430" s="90"/>
    </row>
    <row r="431" spans="7:7">
      <c r="G431" s="90"/>
    </row>
    <row r="432" spans="7:7">
      <c r="G432" s="90"/>
    </row>
    <row r="433" spans="7:7">
      <c r="G433" s="90"/>
    </row>
    <row r="434" spans="7:7">
      <c r="G434" s="90"/>
    </row>
    <row r="435" spans="7:7">
      <c r="G435" s="90"/>
    </row>
    <row r="436" spans="7:7">
      <c r="G436" s="90"/>
    </row>
    <row r="437" spans="7:7">
      <c r="G437" s="90"/>
    </row>
    <row r="438" spans="7:7">
      <c r="G438" s="90"/>
    </row>
  </sheetData>
  <sheetProtection sheet="1" objects="1" scenarios="1"/>
  <pageMargins left="0.75" right="0.75" top="1" bottom="1" header="0.5" footer="0.5"/>
  <pageSetup paperSize="9" orientation="portrait"/>
  <headerFooter scaleWithDoc="1" alignWithMargins="0" differentFirst="0" differentOddEven="0">
    <oddHeader>&amp;C&amp;A</oddHeader>
    <oddFooter>&amp;CPage &amp;P</oddFooter>
  </headerFooter>
  <extLst/>
</worksheet>
</file>

<file path=xl/worksheets/sheet9.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1">
    <tabColor theme="9" tint="0.39997558519241921"/>
    <pageSetUpPr fitToPage="1"/>
  </sheetPr>
  <dimension ref="A1:L26"/>
  <sheetViews>
    <sheetView zoomScale="86" view="normal" workbookViewId="0">
      <selection pane="topLeft" activeCell="A1" sqref="A1"/>
    </sheetView>
  </sheetViews>
  <sheetFormatPr defaultColWidth="8.88671875" defaultRowHeight="15"/>
  <cols>
    <col min="1" max="1" width="8.11328125" style="48" bestFit="1" customWidth="1"/>
    <col min="2" max="2" width="32.7734375" style="48" customWidth="1"/>
    <col min="3" max="3" width="24.11328125" style="48" bestFit="1" customWidth="1"/>
    <col min="4" max="4" width="57.7734375" style="48" bestFit="1" customWidth="1"/>
    <col min="5" max="5" width="13.9921875" style="48" bestFit="1" customWidth="1"/>
    <col min="6" max="6" width="12.44140625" style="48" bestFit="1" customWidth="1"/>
    <col min="7" max="7" width="21.44140625" style="48" customWidth="1"/>
    <col min="8" max="8" width="24.9921875" style="48" bestFit="1" customWidth="1"/>
    <col min="9" max="9" width="19.33203125" style="48" bestFit="1" customWidth="1"/>
    <col min="10" max="10" width="21.22265625" style="48" bestFit="1" customWidth="1"/>
    <col min="11" max="11" width="17.6640625" style="48" bestFit="1" customWidth="1"/>
    <col min="12" max="12" width="12.7734375" style="48" bestFit="1" customWidth="1"/>
    <col min="13" max="16384" width="8.8828125" style="48" customWidth="1"/>
  </cols>
  <sheetData>
    <row r="1" spans="1:4" customHeight="1">
      <c r="A1" s="50" t="s">
        <v>271</v>
      </c>
      <c r="B1" s="54" t="s">
        <v>319</v>
      </c>
      <c r="C1" s="99" t="s">
        <v>342</v>
      </c>
      <c r="D1" s="125" t="s">
        <v>362</v>
      </c>
    </row>
    <row r="2" spans="1:2" customHeight="1">
      <c r="A2" s="99"/>
      <c r="B2" s="54"/>
    </row>
    <row r="3" spans="1:12">
      <c r="A3" s="49">
        <v>1</v>
      </c>
      <c r="B3" s="49">
        <v>2</v>
      </c>
      <c r="C3" s="49">
        <v>3</v>
      </c>
      <c r="D3" s="49">
        <v>4</v>
      </c>
      <c r="E3" s="49">
        <v>5</v>
      </c>
      <c r="F3" s="49">
        <v>6</v>
      </c>
      <c r="G3" s="49">
        <v>7</v>
      </c>
      <c r="H3" s="49">
        <v>8</v>
      </c>
      <c r="I3" s="49">
        <v>9</v>
      </c>
      <c r="J3" s="49">
        <v>10</v>
      </c>
      <c r="K3" s="49">
        <v>11</v>
      </c>
      <c r="L3" s="49">
        <v>12</v>
      </c>
    </row>
    <row r="4" spans="1:12" ht="15.75">
      <c r="A4" s="46" t="s">
        <v>190</v>
      </c>
      <c r="B4" s="46" t="s">
        <v>96</v>
      </c>
      <c r="C4" s="46" t="s">
        <v>92</v>
      </c>
      <c r="D4" s="46" t="s">
        <v>93</v>
      </c>
      <c r="E4" s="46" t="s">
        <v>94</v>
      </c>
      <c r="F4" s="46" t="s">
        <v>95</v>
      </c>
      <c r="G4" s="46" t="s">
        <v>221</v>
      </c>
      <c r="H4" s="46" t="s">
        <v>222</v>
      </c>
      <c r="I4" s="46" t="s">
        <v>223</v>
      </c>
      <c r="J4" s="46" t="s">
        <v>224</v>
      </c>
      <c r="K4" s="46" t="s">
        <v>225</v>
      </c>
      <c r="L4" s="46" t="s">
        <v>74</v>
      </c>
    </row>
    <row r="5" spans="1:12">
      <c r="A5" s="48">
        <v>512</v>
      </c>
      <c r="B5" s="48" t="s">
        <v>106</v>
      </c>
      <c r="C5" s="48" t="s">
        <v>363</v>
      </c>
      <c r="D5" s="48" t="s">
        <v>364</v>
      </c>
      <c r="E5" s="48" t="s">
        <v>226</v>
      </c>
      <c r="F5" s="48" t="s">
        <v>365</v>
      </c>
      <c r="G5" s="48" t="s">
        <v>366</v>
      </c>
      <c r="H5" s="48" t="s">
        <v>97</v>
      </c>
      <c r="I5" s="48" t="s">
        <v>98</v>
      </c>
      <c r="J5" s="48" t="s">
        <v>227</v>
      </c>
      <c r="K5" s="48" t="s">
        <v>99</v>
      </c>
      <c r="L5" s="48" t="s">
        <v>228</v>
      </c>
    </row>
    <row r="6" spans="1:12">
      <c r="A6" s="48">
        <v>514</v>
      </c>
      <c r="B6" s="48" t="s">
        <v>107</v>
      </c>
      <c r="C6" s="48" t="s">
        <v>343</v>
      </c>
      <c r="D6" s="48" t="s">
        <v>344</v>
      </c>
      <c r="E6" s="48" t="s">
        <v>229</v>
      </c>
      <c r="F6" s="48" t="s">
        <v>345</v>
      </c>
      <c r="G6" s="48" t="s">
        <v>100</v>
      </c>
      <c r="H6" s="48" t="s">
        <v>101</v>
      </c>
      <c r="I6" s="48" t="s">
        <v>230</v>
      </c>
      <c r="J6" s="48" t="s">
        <v>193</v>
      </c>
      <c r="K6" s="48" t="s">
        <v>272</v>
      </c>
      <c r="L6" s="48" t="s">
        <v>231</v>
      </c>
    </row>
    <row r="7" spans="1:12">
      <c r="A7" s="48">
        <v>516</v>
      </c>
      <c r="B7" s="48" t="s">
        <v>237</v>
      </c>
      <c r="C7" s="48" t="s">
        <v>333</v>
      </c>
      <c r="D7" s="48" t="s">
        <v>334</v>
      </c>
      <c r="E7" s="48" t="s">
        <v>232</v>
      </c>
      <c r="F7" s="48" t="s">
        <v>233</v>
      </c>
      <c r="G7" s="48" t="s">
        <v>216</v>
      </c>
      <c r="H7" s="48" t="s">
        <v>234</v>
      </c>
      <c r="I7" s="48" t="s">
        <v>235</v>
      </c>
      <c r="J7" s="48" t="s">
        <v>236</v>
      </c>
      <c r="K7" s="48" t="s">
        <v>194</v>
      </c>
      <c r="L7" s="48" t="s">
        <v>238</v>
      </c>
    </row>
    <row r="8" spans="1:12">
      <c r="A8" s="48">
        <v>518</v>
      </c>
      <c r="B8" s="48" t="s">
        <v>0</v>
      </c>
      <c r="C8" s="48" t="s">
        <v>241</v>
      </c>
      <c r="D8" s="48" t="s">
        <v>242</v>
      </c>
      <c r="E8" s="48" t="s">
        <v>239</v>
      </c>
      <c r="F8" s="48" t="s">
        <v>335</v>
      </c>
      <c r="G8" s="48" t="s">
        <v>367</v>
      </c>
      <c r="H8" s="48" t="s">
        <v>0</v>
      </c>
      <c r="I8" s="48" t="s">
        <v>217</v>
      </c>
      <c r="J8" s="48" t="s">
        <v>1</v>
      </c>
      <c r="K8" s="48" t="s">
        <v>2</v>
      </c>
      <c r="L8" s="48" t="s">
        <v>75</v>
      </c>
    </row>
    <row r="9" spans="1:12">
      <c r="A9" s="48">
        <v>520</v>
      </c>
      <c r="B9" s="48" t="s">
        <v>219</v>
      </c>
      <c r="C9" s="48" t="s">
        <v>357</v>
      </c>
      <c r="D9" s="48" t="s">
        <v>358</v>
      </c>
      <c r="E9" s="48" t="s">
        <v>220</v>
      </c>
      <c r="F9" s="48" t="s">
        <v>359</v>
      </c>
      <c r="G9" s="48" t="s">
        <v>216</v>
      </c>
      <c r="H9" s="48" t="s">
        <v>217</v>
      </c>
      <c r="I9" s="48" t="s">
        <v>218</v>
      </c>
      <c r="J9" s="48" t="s">
        <v>196</v>
      </c>
      <c r="K9" s="48" t="s">
        <v>272</v>
      </c>
      <c r="L9" s="48" t="s">
        <v>3</v>
      </c>
    </row>
    <row r="10" spans="1:12">
      <c r="A10" s="48">
        <v>522</v>
      </c>
      <c r="B10" s="48" t="s">
        <v>4</v>
      </c>
      <c r="C10" s="48" t="s">
        <v>277</v>
      </c>
      <c r="D10" s="48" t="s">
        <v>278</v>
      </c>
      <c r="E10" s="48" t="s">
        <v>5</v>
      </c>
      <c r="F10" s="48" t="s">
        <v>279</v>
      </c>
      <c r="G10" s="48" t="s">
        <v>6</v>
      </c>
      <c r="H10" s="48" t="s">
        <v>7</v>
      </c>
      <c r="I10" s="48" t="s">
        <v>8</v>
      </c>
      <c r="J10" s="48" t="s">
        <v>197</v>
      </c>
      <c r="K10" s="48" t="s">
        <v>272</v>
      </c>
      <c r="L10" s="48" t="s">
        <v>9</v>
      </c>
    </row>
    <row r="11" spans="1:12">
      <c r="A11" s="48">
        <v>524</v>
      </c>
      <c r="B11" s="48" t="s">
        <v>10</v>
      </c>
      <c r="C11" s="48" t="s">
        <v>346</v>
      </c>
      <c r="D11" s="48" t="s">
        <v>368</v>
      </c>
      <c r="E11" s="48" t="s">
        <v>11</v>
      </c>
      <c r="F11" s="48" t="s">
        <v>314</v>
      </c>
      <c r="G11" s="48" t="s">
        <v>216</v>
      </c>
      <c r="H11" s="48" t="s">
        <v>12</v>
      </c>
      <c r="I11" s="48" t="s">
        <v>13</v>
      </c>
      <c r="J11" s="48" t="s">
        <v>198</v>
      </c>
      <c r="K11" s="48" t="s">
        <v>272</v>
      </c>
      <c r="L11" s="48" t="s">
        <v>14</v>
      </c>
    </row>
    <row r="12" spans="1:12">
      <c r="A12" s="48">
        <v>526</v>
      </c>
      <c r="B12" s="48" t="s">
        <v>15</v>
      </c>
      <c r="C12" s="48" t="s">
        <v>347</v>
      </c>
      <c r="D12" s="48" t="s">
        <v>348</v>
      </c>
      <c r="E12" s="48" t="s">
        <v>16</v>
      </c>
      <c r="F12" s="48" t="s">
        <v>83</v>
      </c>
      <c r="G12" s="48" t="s">
        <v>369</v>
      </c>
      <c r="H12" s="48" t="s">
        <v>285</v>
      </c>
      <c r="I12" s="48" t="s">
        <v>286</v>
      </c>
      <c r="J12" s="48" t="s">
        <v>17</v>
      </c>
      <c r="K12" s="48" t="s">
        <v>199</v>
      </c>
      <c r="L12" s="48" t="s">
        <v>287</v>
      </c>
    </row>
    <row r="13" spans="1:12">
      <c r="A13" s="48">
        <v>528</v>
      </c>
      <c r="B13" s="48" t="s">
        <v>18</v>
      </c>
      <c r="C13" s="48" t="s">
        <v>370</v>
      </c>
      <c r="D13" s="48" t="s">
        <v>371</v>
      </c>
      <c r="E13" s="48" t="s">
        <v>19</v>
      </c>
      <c r="F13" s="48" t="s">
        <v>349</v>
      </c>
      <c r="G13" s="48" t="s">
        <v>288</v>
      </c>
      <c r="H13" s="48" t="s">
        <v>217</v>
      </c>
      <c r="I13" s="48" t="s">
        <v>20</v>
      </c>
      <c r="J13" s="48" t="s">
        <v>200</v>
      </c>
      <c r="K13" s="48" t="s">
        <v>272</v>
      </c>
      <c r="L13" s="48" t="s">
        <v>21</v>
      </c>
    </row>
    <row r="14" spans="1:12">
      <c r="A14" s="48">
        <v>530</v>
      </c>
      <c r="B14" s="48" t="s">
        <v>24</v>
      </c>
      <c r="C14" s="48" t="s">
        <v>372</v>
      </c>
      <c r="D14" s="48" t="s">
        <v>373</v>
      </c>
      <c r="E14" s="48" t="s">
        <v>22</v>
      </c>
      <c r="F14" s="48" t="s">
        <v>243</v>
      </c>
      <c r="G14" s="48" t="s">
        <v>25</v>
      </c>
      <c r="H14" s="48" t="s">
        <v>247</v>
      </c>
      <c r="I14" s="48" t="s">
        <v>248</v>
      </c>
      <c r="J14" s="48" t="s">
        <v>23</v>
      </c>
      <c r="K14" s="48" t="s">
        <v>272</v>
      </c>
      <c r="L14" s="48" t="s">
        <v>249</v>
      </c>
    </row>
    <row r="15" spans="1:12">
      <c r="A15" s="48">
        <v>532</v>
      </c>
      <c r="B15" s="48" t="s">
        <v>27</v>
      </c>
      <c r="C15" s="48" t="s">
        <v>84</v>
      </c>
      <c r="D15" s="48" t="s">
        <v>320</v>
      </c>
      <c r="E15" s="48" t="s">
        <v>26</v>
      </c>
      <c r="F15" s="48" t="s">
        <v>85</v>
      </c>
      <c r="G15" s="48" t="s">
        <v>216</v>
      </c>
      <c r="H15" s="48" t="s">
        <v>30</v>
      </c>
      <c r="I15" s="48" t="s">
        <v>272</v>
      </c>
      <c r="J15" s="48" t="s">
        <v>202</v>
      </c>
      <c r="K15" s="48" t="s">
        <v>272</v>
      </c>
      <c r="L15" s="48" t="s">
        <v>28</v>
      </c>
    </row>
    <row r="16" spans="1:12">
      <c r="A16" s="48">
        <v>534</v>
      </c>
      <c r="B16" s="48" t="s">
        <v>33</v>
      </c>
      <c r="C16" s="48" t="s">
        <v>34</v>
      </c>
      <c r="D16" s="48" t="s">
        <v>35</v>
      </c>
      <c r="E16" s="48" t="s">
        <v>29</v>
      </c>
      <c r="F16" s="48" t="s">
        <v>36</v>
      </c>
      <c r="G16" s="48" t="s">
        <v>216</v>
      </c>
      <c r="H16" s="48" t="s">
        <v>30</v>
      </c>
      <c r="I16" s="48" t="s">
        <v>31</v>
      </c>
      <c r="J16" s="48" t="s">
        <v>203</v>
      </c>
      <c r="K16" s="48" t="s">
        <v>272</v>
      </c>
      <c r="L16" s="48" t="s">
        <v>32</v>
      </c>
    </row>
    <row r="17" spans="1:12">
      <c r="A17" s="48">
        <v>536</v>
      </c>
      <c r="B17" s="48" t="s">
        <v>38</v>
      </c>
      <c r="C17" s="48" t="s">
        <v>315</v>
      </c>
      <c r="D17" s="48" t="s">
        <v>316</v>
      </c>
      <c r="E17" s="48" t="s">
        <v>37</v>
      </c>
      <c r="F17" s="48" t="s">
        <v>325</v>
      </c>
      <c r="G17" s="48" t="s">
        <v>216</v>
      </c>
      <c r="H17" s="48" t="s">
        <v>102</v>
      </c>
      <c r="I17" s="48" t="s">
        <v>328</v>
      </c>
      <c r="J17" s="48" t="s">
        <v>204</v>
      </c>
      <c r="K17" s="48" t="s">
        <v>272</v>
      </c>
      <c r="L17" s="48" t="s">
        <v>329</v>
      </c>
    </row>
    <row r="18" spans="1:12">
      <c r="A18" s="48">
        <v>538</v>
      </c>
      <c r="B18" s="48" t="s">
        <v>103</v>
      </c>
      <c r="C18" s="48" t="s">
        <v>321</v>
      </c>
      <c r="D18" s="48" t="s">
        <v>322</v>
      </c>
      <c r="E18" s="48" t="s">
        <v>39</v>
      </c>
      <c r="F18" s="48" t="s">
        <v>323</v>
      </c>
      <c r="G18" s="48" t="s">
        <v>216</v>
      </c>
      <c r="H18" s="48" t="s">
        <v>86</v>
      </c>
      <c r="I18" s="48" t="s">
        <v>87</v>
      </c>
      <c r="J18" s="48" t="s">
        <v>40</v>
      </c>
      <c r="K18" s="48" t="s">
        <v>104</v>
      </c>
      <c r="L18" s="48" t="s">
        <v>88</v>
      </c>
    </row>
    <row r="19" spans="1:12">
      <c r="A19" s="48">
        <v>540</v>
      </c>
      <c r="B19" s="48" t="s">
        <v>360</v>
      </c>
      <c r="C19" s="48" t="s">
        <v>280</v>
      </c>
      <c r="D19" s="48" t="s">
        <v>281</v>
      </c>
      <c r="E19" s="48" t="s">
        <v>41</v>
      </c>
      <c r="F19" s="48" t="s">
        <v>282</v>
      </c>
      <c r="G19" s="48" t="s">
        <v>216</v>
      </c>
      <c r="H19" s="48" t="s">
        <v>42</v>
      </c>
      <c r="I19" s="48" t="s">
        <v>43</v>
      </c>
      <c r="J19" s="48" t="s">
        <v>44</v>
      </c>
      <c r="K19" s="48" t="s">
        <v>105</v>
      </c>
      <c r="L19" s="48" t="s">
        <v>76</v>
      </c>
    </row>
    <row r="20" spans="1:12">
      <c r="A20" s="48">
        <v>542</v>
      </c>
      <c r="B20" s="48" t="s">
        <v>45</v>
      </c>
      <c r="C20" s="48" t="s">
        <v>336</v>
      </c>
      <c r="D20" s="48" t="s">
        <v>337</v>
      </c>
      <c r="E20" s="48" t="s">
        <v>46</v>
      </c>
      <c r="F20" s="48" t="s">
        <v>338</v>
      </c>
      <c r="G20" s="48" t="s">
        <v>216</v>
      </c>
      <c r="H20" s="48" t="s">
        <v>47</v>
      </c>
      <c r="I20" s="48" t="s">
        <v>48</v>
      </c>
      <c r="J20" s="48" t="s">
        <v>49</v>
      </c>
      <c r="K20" s="48" t="s">
        <v>205</v>
      </c>
      <c r="L20" s="48" t="s">
        <v>50</v>
      </c>
    </row>
    <row r="21" spans="1:12">
      <c r="A21" s="48">
        <v>544</v>
      </c>
      <c r="B21" s="48" t="s">
        <v>51</v>
      </c>
      <c r="C21" s="48" t="s">
        <v>339</v>
      </c>
      <c r="D21" s="48" t="s">
        <v>340</v>
      </c>
      <c r="E21" s="48" t="s">
        <v>41</v>
      </c>
      <c r="F21" s="48" t="s">
        <v>341</v>
      </c>
      <c r="G21" s="48" t="s">
        <v>52</v>
      </c>
      <c r="H21" s="48" t="s">
        <v>53</v>
      </c>
      <c r="I21" s="48" t="s">
        <v>54</v>
      </c>
      <c r="J21" s="48" t="s">
        <v>55</v>
      </c>
      <c r="K21" s="48" t="s">
        <v>206</v>
      </c>
      <c r="L21" s="48" t="s">
        <v>56</v>
      </c>
    </row>
    <row r="22" spans="1:12">
      <c r="A22" s="48">
        <v>545</v>
      </c>
      <c r="B22" s="48" t="s">
        <v>57</v>
      </c>
      <c r="C22" s="48" t="s">
        <v>244</v>
      </c>
      <c r="D22" s="48" t="s">
        <v>245</v>
      </c>
      <c r="E22" s="48" t="s">
        <v>58</v>
      </c>
      <c r="F22" s="48" t="s">
        <v>246</v>
      </c>
      <c r="G22" s="48" t="s">
        <v>216</v>
      </c>
      <c r="H22" s="48" t="s">
        <v>59</v>
      </c>
      <c r="I22" s="48" t="s">
        <v>60</v>
      </c>
      <c r="J22" s="48" t="s">
        <v>61</v>
      </c>
      <c r="K22" s="48" t="s">
        <v>207</v>
      </c>
      <c r="L22" s="48" t="s">
        <v>62</v>
      </c>
    </row>
    <row r="23" spans="1:12">
      <c r="A23" s="48">
        <v>546</v>
      </c>
      <c r="B23" s="48" t="s">
        <v>65</v>
      </c>
      <c r="C23" s="48" t="s">
        <v>350</v>
      </c>
      <c r="D23" s="48" t="s">
        <v>351</v>
      </c>
      <c r="E23" s="48" t="s">
        <v>58</v>
      </c>
      <c r="F23" s="48" t="s">
        <v>352</v>
      </c>
      <c r="G23" s="48" t="s">
        <v>216</v>
      </c>
      <c r="H23" s="48" t="s">
        <v>217</v>
      </c>
      <c r="I23" s="48" t="s">
        <v>64</v>
      </c>
      <c r="J23" s="48" t="s">
        <v>208</v>
      </c>
      <c r="K23" s="48" t="s">
        <v>272</v>
      </c>
      <c r="L23" s="48" t="s">
        <v>66</v>
      </c>
    </row>
    <row r="24" spans="1:12">
      <c r="A24" s="48">
        <v>548</v>
      </c>
      <c r="B24" s="48" t="s">
        <v>67</v>
      </c>
      <c r="C24" s="48" t="s">
        <v>89</v>
      </c>
      <c r="D24" s="48" t="s">
        <v>90</v>
      </c>
      <c r="E24" s="48" t="s">
        <v>63</v>
      </c>
      <c r="F24" s="48" t="s">
        <v>91</v>
      </c>
      <c r="G24" s="48" t="s">
        <v>216</v>
      </c>
      <c r="H24" s="48" t="s">
        <v>217</v>
      </c>
      <c r="I24" s="48" t="s">
        <v>273</v>
      </c>
      <c r="J24" s="48" t="s">
        <v>274</v>
      </c>
      <c r="K24" s="48" t="s">
        <v>209</v>
      </c>
      <c r="L24" s="48" t="s">
        <v>275</v>
      </c>
    </row>
    <row r="25" spans="1:12">
      <c r="A25" s="48">
        <v>550</v>
      </c>
      <c r="B25" s="48" t="s">
        <v>69</v>
      </c>
      <c r="C25" s="48" t="s">
        <v>374</v>
      </c>
      <c r="D25" s="48" t="s">
        <v>375</v>
      </c>
      <c r="E25" s="48" t="s">
        <v>63</v>
      </c>
      <c r="F25" s="48" t="s">
        <v>317</v>
      </c>
      <c r="G25" s="48" t="s">
        <v>216</v>
      </c>
      <c r="H25" s="48" t="s">
        <v>30</v>
      </c>
      <c r="I25" s="48" t="s">
        <v>210</v>
      </c>
      <c r="J25" s="48" t="s">
        <v>272</v>
      </c>
      <c r="K25" s="48" t="s">
        <v>272</v>
      </c>
      <c r="L25" s="48" t="s">
        <v>68</v>
      </c>
    </row>
    <row r="26" spans="1:12">
      <c r="A26" s="48">
        <v>552</v>
      </c>
      <c r="B26" s="48" t="s">
        <v>289</v>
      </c>
      <c r="C26" s="48" t="s">
        <v>318</v>
      </c>
      <c r="D26" s="48" t="s">
        <v>326</v>
      </c>
      <c r="E26" s="48" t="s">
        <v>70</v>
      </c>
      <c r="F26" s="48" t="s">
        <v>71</v>
      </c>
      <c r="G26" s="48" t="s">
        <v>216</v>
      </c>
      <c r="H26" s="48" t="s">
        <v>217</v>
      </c>
      <c r="I26" s="48" t="s">
        <v>72</v>
      </c>
      <c r="J26" s="48" t="s">
        <v>211</v>
      </c>
      <c r="K26" s="48" t="s">
        <v>272</v>
      </c>
      <c r="L26" s="48" t="s">
        <v>73</v>
      </c>
    </row>
  </sheetData>
  <sheetProtection sheet="1" objects="1" scenarios="1"/>
  <pageMargins left="0.3" right="0.23" top="1" bottom="1" header="0.5" footer="0.5"/>
  <pageSetup paperSize="9" scale="28" orientation="landscape"/>
  <headerFooter scaleWithDoc="1" alignWithMargins="0" differentFirst="0" differentOddEven="0"/>
  <legacyDrawing r:id="rId2"/>
  <extLst/>
</worksheet>
</file>

<file path=docProps/app.xml><?xml version="1.0" encoding="utf-8"?>
<Properties xmlns="http://schemas.openxmlformats.org/officeDocument/2006/extended-properties">
  <Application>Microsoft Excel</Application>
  <Company>Welsh Office</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Ian Shipley</dc:creator>
  <cp:keywords/>
  <cp:lastModifiedBy>Emma Ryles</cp:lastModifiedBy>
  <dcterms:created xsi:type="dcterms:W3CDTF">1999-05-06T10:21:34Z</dcterms:created>
  <dcterms:modified xsi:type="dcterms:W3CDTF">2024-10-08T09:25:36Z</dcterms:modified>
  <dc:subject/>
  <cp:lastPrinted>2020-03-04T15:27:02Z</cp:lastPrinted>
  <dc:title>1. Section 52 budget part 1 2324</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Objective-Id">
    <vt:lpstr>A13300091</vt:lpstr>
  </property>
  <property fmtid="{D5CDD505-2E9C-101B-9397-08002B2CF9AE}" pid="3" name="Objective-Title">
    <vt:lpstr>Part1E</vt:lpstr>
  </property>
  <property fmtid="{D5CDD505-2E9C-101B-9397-08002B2CF9AE}" pid="4" name="Objective-Comment">
    <vt:lpstr/>
  </property>
  <property fmtid="{D5CDD505-2E9C-101B-9397-08002B2CF9AE}" pid="5" name="Objective-CreationStamp">
    <vt:filetime>2016-02-12T11:25:09Z</vt:filetime>
  </property>
  <property fmtid="{D5CDD505-2E9C-101B-9397-08002B2CF9AE}" pid="6" name="Objective-IsApproved">
    <vt:bool>false</vt:bool>
  </property>
  <property fmtid="{D5CDD505-2E9C-101B-9397-08002B2CF9AE}" pid="7" name="Objective-IsPublished">
    <vt:bool>false</vt:bool>
  </property>
  <property fmtid="{D5CDD505-2E9C-101B-9397-08002B2CF9AE}" pid="8" name="Objective-DatePublished">
    <vt:lpstr/>
  </property>
  <property fmtid="{D5CDD505-2E9C-101B-9397-08002B2CF9AE}" pid="9" name="Objective-ModificationStamp">
    <vt:filetime>2016-02-15T10:23:55Z</vt:filetime>
  </property>
  <property fmtid="{D5CDD505-2E9C-101B-9397-08002B2CF9AE}" pid="10" name="Objective-Owner">
    <vt:lpstr>Anderson, Bruce (KAS)</vt:lpstr>
  </property>
  <property fmtid="{D5CDD505-2E9C-101B-9397-08002B2CF9AE}" pid="11" name="Objective-Path">
    <vt:lpstr>Objective Global Folder:Corporate File Plan:RESEARCH, STATISTICS &amp; INTELLIGENCE:Research &amp; Statistics:Research, Statistics &amp; Intelligence - Economics &amp; Finance:Local Government Finance Statistics - Guidance &amp; Reference - 2013-2018:Approved:</vt:lpstr>
  </property>
  <property fmtid="{D5CDD505-2E9C-101B-9397-08002B2CF9AE}" pid="12" name="Objective-Parent">
    <vt:lpstr>Approved</vt:lpstr>
  </property>
  <property fmtid="{D5CDD505-2E9C-101B-9397-08002B2CF9AE}" pid="13" name="Objective-State">
    <vt:lpstr>Being Drafted</vt:lpstr>
  </property>
  <property fmtid="{D5CDD505-2E9C-101B-9397-08002B2CF9AE}" pid="14" name="Objective-Version">
    <vt:lpstr>0.4</vt:lpstr>
  </property>
  <property fmtid="{D5CDD505-2E9C-101B-9397-08002B2CF9AE}" pid="15" name="Objective-VersionNumber">
    <vt:r8>4</vt:r8>
  </property>
  <property fmtid="{D5CDD505-2E9C-101B-9397-08002B2CF9AE}" pid="16" name="Objective-VersionComment">
    <vt:lpstr/>
  </property>
  <property fmtid="{D5CDD505-2E9C-101B-9397-08002B2CF9AE}" pid="17" name="Objective-FileNumber">
    <vt:lpstr>qA889876</vt:lpstr>
  </property>
  <property fmtid="{D5CDD505-2E9C-101B-9397-08002B2CF9AE}" pid="18" name="Objective-Classification">
    <vt:lpstr>[Inherited - Official - Sensitive]</vt:lpstr>
  </property>
  <property fmtid="{D5CDD505-2E9C-101B-9397-08002B2CF9AE}" pid="19" name="Objective-Caveats">
    <vt:lpstr/>
  </property>
  <property fmtid="{D5CDD505-2E9C-101B-9397-08002B2CF9AE}" pid="20" name="Objective-Language [system]">
    <vt:lpstr>English (eng)</vt:lpstr>
  </property>
  <property fmtid="{D5CDD505-2E9C-101B-9397-08002B2CF9AE}" pid="21" name="Objective-Date Acquired [system]">
    <vt:filetime>2016-02-12T00:00:00Z</vt:filetime>
  </property>
  <property fmtid="{D5CDD505-2E9C-101B-9397-08002B2CF9AE}" pid="22" name="Objective-What to Keep [system]">
    <vt:lpstr>No</vt:lpstr>
  </property>
  <property fmtid="{D5CDD505-2E9C-101B-9397-08002B2CF9AE}" pid="23" name="Objective-Official Translation [system]">
    <vt:lpstr/>
  </property>
  <property fmtid="{D5CDD505-2E9C-101B-9397-08002B2CF9AE}" pid="24" name="Objective-Connect Creator [system]">
    <vt:lpstr/>
  </property>
</Properties>
</file>