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5280" windowHeight="6825" tabRatio="826" activeTab="0"/>
  </bookViews>
  <sheets>
    <sheet name="FrontPage" sheetId="1" r:id="rId1"/>
    <sheet name="Nursery" sheetId="2" r:id="rId2"/>
    <sheet name="Primary" sheetId="3" r:id="rId3"/>
    <sheet name="Secondary" sheetId="4" r:id="rId4"/>
    <sheet name="Special" sheetId="5" r:id="rId5"/>
    <sheet name="Survey Response Burden" sheetId="6" r:id="rId6"/>
    <sheet name="Comments" sheetId="7" r:id="rId7"/>
    <sheet name="Transfer" sheetId="8" state="hidden" r:id="rId8"/>
    <sheet name="Details" sheetId="9" state="hidden" r:id="rId9"/>
    <sheet name="Lookup" sheetId="10" state="hidden" r:id="rId10"/>
  </sheets>
  <externalReferences>
    <externalReference r:id="rId13"/>
    <externalReference r:id="rId14"/>
  </externalReferences>
  <definedNames>
    <definedName name="Addresses">'Details'!$A$2:$M$24</definedName>
    <definedName name="AuthCode">'FrontPage'!$N$3</definedName>
    <definedName name="Authority">'[1]Details'!$A$3:$C$26</definedName>
    <definedName name="Contacts" localSheetId="8">'Details'!$A$2:$A$24</definedName>
    <definedName name="EmptyNurs">'Nursery'!#REF!</definedName>
    <definedName name="EmptyPrim">'Primary'!#REF!</definedName>
    <definedName name="EmptySec">'Secondary'!#REF!</definedName>
    <definedName name="EmptySpec">'Special'!#REF!</definedName>
    <definedName name="EndNurs">'Nursery'!$B$14</definedName>
    <definedName name="EndPrim">'Primary'!$B$57</definedName>
    <definedName name="EndSec">'Secondary'!$B$19</definedName>
    <definedName name="EndSpec">'Special'!$B$14</definedName>
    <definedName name="EndTable">'Transfer'!$A$457</definedName>
    <definedName name="ExternalData2" localSheetId="8">'Details'!#REF!</definedName>
    <definedName name="ExternalData3" localSheetId="8">'Details'!#REF!</definedName>
    <definedName name="ExternalData4" localSheetId="8">'Details'!#REF!</definedName>
    <definedName name="lang">'[2]Home'!$M$8</definedName>
    <definedName name="LEACode" localSheetId="7">'FrontPage'!#REF!</definedName>
    <definedName name="LEACode">'FrontPage'!$N$4</definedName>
    <definedName name="LEALookup">'Lookup'!$A$1:$C$23</definedName>
    <definedName name="LEAName">'FrontPage'!$H$6</definedName>
    <definedName name="numbs">'Transfer'!#REF!</definedName>
    <definedName name="NursCheck">'Nursery'!$B$11:$B$13</definedName>
    <definedName name="NursSchools">'Nursery'!$B$11</definedName>
    <definedName name="PrimCheck">'Primary'!$B$11:$B$56</definedName>
    <definedName name="PrimSchools">'Primary'!$B$11</definedName>
    <definedName name="_xlnm.Print_Area" localSheetId="0">'FrontPage'!$B$2:$M$41</definedName>
    <definedName name="_xlnm.Print_Area" localSheetId="5">'Survey Response Burden'!$B$2:$J$16</definedName>
    <definedName name="_xlnm.Print_Area" localSheetId="7">'Transfer'!$A$437:$F$456</definedName>
    <definedName name="_xlnm.Print_Titles" localSheetId="2">'Primary'!$1:$10</definedName>
    <definedName name="Query_from_MS_Access_Database_1" localSheetId="8">'Details'!$A$2:$L$24</definedName>
    <definedName name="SecCheck">'Secondary'!$B$11:$B$18</definedName>
    <definedName name="SecSchools">'Secondary'!$B$11</definedName>
    <definedName name="SpecCheck">'Special'!$B$11:$B$13</definedName>
    <definedName name="SpecSchools">'Special'!$B$11</definedName>
    <definedName name="tab1">'Transfer'!$A$1:$F$456</definedName>
    <definedName name="UANumber">'[1]FrontPage'!$L$1</definedName>
    <definedName name="year">'FrontPage'!$B$2</definedName>
  </definedNames>
  <calcPr fullCalcOnLoad="1"/>
</workbook>
</file>

<file path=xl/sharedStrings.xml><?xml version="1.0" encoding="utf-8"?>
<sst xmlns="http://schemas.openxmlformats.org/spreadsheetml/2006/main" count="1032" uniqueCount="384">
  <si>
    <t>Chief Education Officer</t>
  </si>
  <si>
    <t>S52 EDUCATION BUDGET STATEMENT</t>
  </si>
  <si>
    <t>(1)</t>
  </si>
  <si>
    <t>(2)</t>
  </si>
  <si>
    <t>(3)</t>
  </si>
  <si>
    <t>(4)</t>
  </si>
  <si>
    <t>(5)</t>
  </si>
  <si>
    <t>(6)</t>
  </si>
  <si>
    <t>(7)</t>
  </si>
  <si>
    <t>£k</t>
  </si>
  <si>
    <t>£</t>
  </si>
  <si>
    <t xml:space="preserve">Primary schools          </t>
  </si>
  <si>
    <t xml:space="preserve">Secondary schools          </t>
  </si>
  <si>
    <t xml:space="preserve">Special schools          </t>
  </si>
  <si>
    <t>LEACode</t>
  </si>
  <si>
    <t>Data</t>
  </si>
  <si>
    <t>Table 1  -  School-level information</t>
  </si>
  <si>
    <t>(8)</t>
  </si>
  <si>
    <t>(9)</t>
  </si>
  <si>
    <t xml:space="preserve"> </t>
  </si>
  <si>
    <t>Part 1</t>
  </si>
  <si>
    <t>S.E.N.</t>
  </si>
  <si>
    <t>(10)   Totals/average primary schools</t>
  </si>
  <si>
    <t>(11)   Totals/average secondary schools</t>
  </si>
  <si>
    <t>(12)   Totals/average special schools</t>
  </si>
  <si>
    <t>(13)   Totals for all schools</t>
  </si>
  <si>
    <t>Primary</t>
  </si>
  <si>
    <t>Secondary</t>
  </si>
  <si>
    <t>Special</t>
  </si>
  <si>
    <t>Total</t>
  </si>
  <si>
    <t>ColumnRef</t>
  </si>
  <si>
    <t>FormRef</t>
  </si>
  <si>
    <t>YearCode</t>
  </si>
  <si>
    <t>RowRef</t>
  </si>
  <si>
    <t>AuthCode</t>
  </si>
  <si>
    <t>S52B</t>
  </si>
  <si>
    <t>Year:</t>
  </si>
  <si>
    <t>LEA Code:</t>
  </si>
  <si>
    <t>LEA Name:</t>
  </si>
  <si>
    <t>School name</t>
  </si>
  <si>
    <t>Official</t>
  </si>
  <si>
    <t>reference</t>
  </si>
  <si>
    <t>number</t>
  </si>
  <si>
    <t>School</t>
  </si>
  <si>
    <t>opening/</t>
  </si>
  <si>
    <t>closing</t>
  </si>
  <si>
    <t>O/C</t>
  </si>
  <si>
    <t>Date</t>
  </si>
  <si>
    <t>Number</t>
  </si>
  <si>
    <t>of</t>
  </si>
  <si>
    <t>pupils</t>
  </si>
  <si>
    <t>Budget share</t>
  </si>
  <si>
    <t>Per</t>
  </si>
  <si>
    <t>school</t>
  </si>
  <si>
    <t>pupil</t>
  </si>
  <si>
    <t>Notional</t>
  </si>
  <si>
    <t>budget</t>
  </si>
  <si>
    <t>Non-ISB Funds</t>
  </si>
  <si>
    <t>devolved to</t>
  </si>
  <si>
    <t>schools</t>
  </si>
  <si>
    <t>UACode</t>
  </si>
  <si>
    <t>LEAName</t>
  </si>
  <si>
    <t>Isle of Anglesey</t>
  </si>
  <si>
    <t>Gwynedd</t>
  </si>
  <si>
    <t>Conwy</t>
  </si>
  <si>
    <t>Denbighshire</t>
  </si>
  <si>
    <t>Flintshire</t>
  </si>
  <si>
    <t>Wrexham</t>
  </si>
  <si>
    <t>Powys</t>
  </si>
  <si>
    <t>Ceredigion</t>
  </si>
  <si>
    <t>Pembrokeshire</t>
  </si>
  <si>
    <t>Carmarthenshire</t>
  </si>
  <si>
    <t>Swansea</t>
  </si>
  <si>
    <t>Neath Port Talbot</t>
  </si>
  <si>
    <t>Bridgend</t>
  </si>
  <si>
    <t>Merthyr Tydfil</t>
  </si>
  <si>
    <t>Caerphilly</t>
  </si>
  <si>
    <t>Blaenau Gwent</t>
  </si>
  <si>
    <t>Torfaen</t>
  </si>
  <si>
    <t>Monmouthshire</t>
  </si>
  <si>
    <t>Newport</t>
  </si>
  <si>
    <t>Cardiff</t>
  </si>
  <si>
    <t xml:space="preserve">Nursery schools          </t>
  </si>
  <si>
    <t>Nursery</t>
  </si>
  <si>
    <t>(9.5)   Totals/average nursery schools</t>
  </si>
  <si>
    <t>places</t>
  </si>
  <si>
    <t>Education Department</t>
  </si>
  <si>
    <t>County Hall</t>
  </si>
  <si>
    <t>Mold</t>
  </si>
  <si>
    <t>Flintshire County Council</t>
  </si>
  <si>
    <t>Gaynor Myers</t>
  </si>
  <si>
    <t>Gaynor.Myers@flintshire.gov.uk</t>
  </si>
  <si>
    <t>01352</t>
  </si>
  <si>
    <t>704016</t>
  </si>
  <si>
    <t>LEAAddress1</t>
  </si>
  <si>
    <t>LEAAddress2</t>
  </si>
  <si>
    <t>LEAAddress3</t>
  </si>
  <si>
    <t>LEAAddress4</t>
  </si>
  <si>
    <t>LEAAddress5</t>
  </si>
  <si>
    <t>01248</t>
  </si>
  <si>
    <t>Llangefni</t>
  </si>
  <si>
    <t>LL77 7EY</t>
  </si>
  <si>
    <t>Hefin Owen</t>
  </si>
  <si>
    <t>hefinowen@gwynedd.gov.uk</t>
  </si>
  <si>
    <t>01286</t>
  </si>
  <si>
    <t>679061</t>
  </si>
  <si>
    <t>Caernarfon</t>
  </si>
  <si>
    <t>LL55 1SH</t>
  </si>
  <si>
    <t>01492</t>
  </si>
  <si>
    <t>575067</t>
  </si>
  <si>
    <t>Government Buildings</t>
  </si>
  <si>
    <t>Dinerth Road</t>
  </si>
  <si>
    <t>Colwyn Bay</t>
  </si>
  <si>
    <t>Conwy County Borough Council</t>
  </si>
  <si>
    <t>LL28 4UL</t>
  </si>
  <si>
    <t>Graham Davies</t>
  </si>
  <si>
    <t>graham.davies@denbighshire.gov.uk</t>
  </si>
  <si>
    <t>01824</t>
  </si>
  <si>
    <t>The Corporate Director of Lifelong Learning</t>
  </si>
  <si>
    <t>Denbighshire County Council</t>
  </si>
  <si>
    <t>Wynnstay Road</t>
  </si>
  <si>
    <t>Ruthin</t>
  </si>
  <si>
    <t>712624</t>
  </si>
  <si>
    <t>CH7 6ND</t>
  </si>
  <si>
    <t>Wrexham County Borough Council</t>
  </si>
  <si>
    <t>01978</t>
  </si>
  <si>
    <t>297455</t>
  </si>
  <si>
    <t>Education and Leisure Services Directorate</t>
  </si>
  <si>
    <t>Ty Henblas</t>
  </si>
  <si>
    <t>Queens Square</t>
  </si>
  <si>
    <t>LL13 8AZ</t>
  </si>
  <si>
    <t>Powys County Council</t>
  </si>
  <si>
    <t>01597</t>
  </si>
  <si>
    <t>826429</t>
  </si>
  <si>
    <t>Powys County Hall</t>
  </si>
  <si>
    <t>Llandrindod Wells</t>
  </si>
  <si>
    <t>LD1 5LG</t>
  </si>
  <si>
    <t>Ceredigion County Council</t>
  </si>
  <si>
    <t>01970</t>
  </si>
  <si>
    <t>Department of Education and Community Services</t>
  </si>
  <si>
    <t>Swyddfa’r Sir</t>
  </si>
  <si>
    <t>Marine Terrace</t>
  </si>
  <si>
    <t>Aberystwyth</t>
  </si>
  <si>
    <t>SY23 2DE</t>
  </si>
  <si>
    <t>Pembrokeshire County Council</t>
  </si>
  <si>
    <t>Ian Eynon</t>
  </si>
  <si>
    <t>Ian.eynon@pembrokeshire.gov.uk</t>
  </si>
  <si>
    <t>01437</t>
  </si>
  <si>
    <t>775145</t>
  </si>
  <si>
    <t>Cambria House</t>
  </si>
  <si>
    <t>PO Box 27</t>
  </si>
  <si>
    <t>Haverfordwest</t>
  </si>
  <si>
    <t>SA61 1TP</t>
  </si>
  <si>
    <t>Richard Evans</t>
  </si>
  <si>
    <t>REvans@carmarthenshire.gov.uk</t>
  </si>
  <si>
    <t>01267</t>
  </si>
  <si>
    <t>Pibwrlwyd</t>
  </si>
  <si>
    <t>Carmarthen</t>
  </si>
  <si>
    <t>Carmarthenshire County Council</t>
  </si>
  <si>
    <t xml:space="preserve">Education Department </t>
  </si>
  <si>
    <t>SA31 2NH</t>
  </si>
  <si>
    <t>01792</t>
  </si>
  <si>
    <t>Oystermouth Road</t>
  </si>
  <si>
    <t>City and County of Swansea</t>
  </si>
  <si>
    <t>SA1 3SN</t>
  </si>
  <si>
    <t>01639</t>
  </si>
  <si>
    <t>Civic Centre</t>
  </si>
  <si>
    <t>Port Talbot</t>
  </si>
  <si>
    <t>SA13 1PJ</t>
  </si>
  <si>
    <t>Neath Port Talbot County Borough Council</t>
  </si>
  <si>
    <t>Julie Merrifield</t>
  </si>
  <si>
    <t>j.merrifield@neath-porttalbot.gov.uk</t>
  </si>
  <si>
    <t>763554</t>
  </si>
  <si>
    <t>Debbie Exton</t>
  </si>
  <si>
    <t>extond@bridgend.gov.uk</t>
  </si>
  <si>
    <t>01656</t>
  </si>
  <si>
    <t>642627</t>
  </si>
  <si>
    <t>Sunnyside</t>
  </si>
  <si>
    <t>CF31 4AR</t>
  </si>
  <si>
    <t>Bridgend County Borough Council</t>
  </si>
  <si>
    <t>Ian Teagle</t>
  </si>
  <si>
    <t>iteagle@valeofglamorgan.gov.uk</t>
  </si>
  <si>
    <t>01446</t>
  </si>
  <si>
    <t>709118</t>
  </si>
  <si>
    <t>Barry</t>
  </si>
  <si>
    <t>Catrin.S.Edwards@rhondda-cynon-taff.gov.uk</t>
  </si>
  <si>
    <t>01443</t>
  </si>
  <si>
    <t>Ty Trevithick</t>
  </si>
  <si>
    <t>Abercynon</t>
  </si>
  <si>
    <t>Mountain Ash</t>
  </si>
  <si>
    <t>Catrin Edwards</t>
  </si>
  <si>
    <t>744205</t>
  </si>
  <si>
    <t>Merthyr Tydfil County Borough Council</t>
  </si>
  <si>
    <t>Anthony Lewis</t>
  </si>
  <si>
    <t>anthony.lewis@merthyr.gov.uk</t>
  </si>
  <si>
    <t>01685</t>
  </si>
  <si>
    <t>725458</t>
  </si>
  <si>
    <t>Ty Keir Hardie</t>
  </si>
  <si>
    <t>Riverside Court</t>
  </si>
  <si>
    <t>Avenue de Clichy</t>
  </si>
  <si>
    <t>CF47 8XD</t>
  </si>
  <si>
    <t>Caerphilly County Borough Council</t>
  </si>
  <si>
    <t>Directorate of Education and Leisure</t>
  </si>
  <si>
    <t>County Offices</t>
  </si>
  <si>
    <t>Caerphilly Road</t>
  </si>
  <si>
    <t>Ystrad Mynach Hengoed</t>
  </si>
  <si>
    <t>CF82 7EP</t>
  </si>
  <si>
    <t>Blaenau Gwent County Borough Council</t>
  </si>
  <si>
    <t>Dave McAuliffe</t>
  </si>
  <si>
    <t>dave.mcauliffe@blaenau-gwent.gov.uk</t>
  </si>
  <si>
    <t>01495</t>
  </si>
  <si>
    <t>355123</t>
  </si>
  <si>
    <t>Victoria House</t>
  </si>
  <si>
    <t>Victoria Business Park</t>
  </si>
  <si>
    <t>Ebbw Vale</t>
  </si>
  <si>
    <t>NP3 6ER</t>
  </si>
  <si>
    <t>Darren Joseph</t>
  </si>
  <si>
    <t>01633</t>
  </si>
  <si>
    <t xml:space="preserve">Cwmbran </t>
  </si>
  <si>
    <t>Torfaen County Borough Council</t>
  </si>
  <si>
    <t>darren.joseph@torfaen.gov.uk</t>
  </si>
  <si>
    <t>NP44 2WN</t>
  </si>
  <si>
    <t>Monmouthshire County Council</t>
  </si>
  <si>
    <t>Cwmbran</t>
  </si>
  <si>
    <t>NP44 2XH</t>
  </si>
  <si>
    <t>Jason Brown</t>
  </si>
  <si>
    <t>NP9 4UR</t>
  </si>
  <si>
    <t>Newport City Council</t>
  </si>
  <si>
    <t>233361</t>
  </si>
  <si>
    <t>The City and County of Cardiff</t>
  </si>
  <si>
    <t>Colin Coles</t>
  </si>
  <si>
    <t>c.coles@cardiff.gov.uk</t>
  </si>
  <si>
    <t>029 20</t>
  </si>
  <si>
    <t>872817</t>
  </si>
  <si>
    <t>Atlantic Wharf</t>
  </si>
  <si>
    <t>CF1 5UW</t>
  </si>
  <si>
    <t>LEAPostcode</t>
  </si>
  <si>
    <t>LL15 1YN</t>
  </si>
  <si>
    <t>CF45 4UQ</t>
  </si>
  <si>
    <t>Primary end</t>
  </si>
  <si>
    <t>Secondary end</t>
  </si>
  <si>
    <t>special end</t>
  </si>
  <si>
    <t>nursery end</t>
  </si>
  <si>
    <t>Memorandum end</t>
  </si>
  <si>
    <t>(14)   UNALLOCATED ISB</t>
  </si>
  <si>
    <t>(16)   TOTAL ISB</t>
  </si>
  <si>
    <t>(15)   NON ALLOCATED</t>
  </si>
  <si>
    <t xml:space="preserve">          NON-ISB FUNDS</t>
  </si>
  <si>
    <t>MEMORANDUM ITEMS</t>
  </si>
  <si>
    <t>The information on this form must be submitted to the Welsh Assembly Government under section 52 of the Schools Standards and Framework Act 1998</t>
  </si>
  <si>
    <t>633648</t>
  </si>
  <si>
    <t>Kelly Small</t>
  </si>
  <si>
    <t>Kelly.Small@swansea.gov.uk</t>
  </si>
  <si>
    <t>636686</t>
  </si>
  <si>
    <t>Provincial House</t>
  </si>
  <si>
    <t>Kendrick Road</t>
  </si>
  <si>
    <t>CF62 8DJ</t>
  </si>
  <si>
    <t>Nicola Wellington</t>
  </si>
  <si>
    <t>nicolawellington@monmouthshire.gov.uk</t>
  </si>
  <si>
    <t>644495</t>
  </si>
  <si>
    <t>Telephone: 029 2082 3519</t>
  </si>
  <si>
    <t>Fax: 029 2082 5350</t>
  </si>
  <si>
    <t>S52BName</t>
  </si>
  <si>
    <t>S52BEMail</t>
  </si>
  <si>
    <t>S52BSTDCode</t>
  </si>
  <si>
    <t>S52BNumber</t>
  </si>
  <si>
    <t>AuthorityName</t>
  </si>
  <si>
    <t>Education Service</t>
  </si>
  <si>
    <t>Park Mount</t>
  </si>
  <si>
    <t>Glanhwfa Road</t>
  </si>
  <si>
    <t>Anglesey</t>
  </si>
  <si>
    <t>Schools Service Development Directorate,</t>
  </si>
  <si>
    <t>Council Offices</t>
  </si>
  <si>
    <t>Liz Thomas</t>
  </si>
  <si>
    <t>Elizabeth.j.thomas@conwy.gov.uk</t>
  </si>
  <si>
    <t>Jane Thomas</t>
  </si>
  <si>
    <t>jthomas@powys.gov.uk</t>
  </si>
  <si>
    <t>Civic Offices</t>
  </si>
  <si>
    <t>Vale of Glamorgan Council</t>
  </si>
  <si>
    <t>Vale of Glamorgan</t>
  </si>
  <si>
    <t>Rhondda Cynon Taf</t>
  </si>
  <si>
    <t>jason.brown@newport.gov.uk;Chris.jones@newport.gov.uk</t>
  </si>
  <si>
    <t>Cyngor Sir Ynys Môn</t>
  </si>
  <si>
    <t>Cyngor Gwynedd</t>
  </si>
  <si>
    <t>Liz Clutton</t>
  </si>
  <si>
    <t>Liz.Clutton@wrexham.gov.uk</t>
  </si>
  <si>
    <t>Matthew Gingell</t>
  </si>
  <si>
    <t>gingem@caerphilly.gov.uk</t>
  </si>
  <si>
    <t>864899</t>
  </si>
  <si>
    <t>647334</t>
  </si>
  <si>
    <t>Bethan Owen</t>
  </si>
  <si>
    <t>BHOFI@anglesey.gov.uk</t>
  </si>
  <si>
    <t>752076</t>
  </si>
  <si>
    <t>Rhondda Cynon Taf C.B.C.</t>
  </si>
  <si>
    <t>If necessary, please amend the name and telephone number or our contact in case of queries:-</t>
  </si>
  <si>
    <t xml:space="preserve">Contact name:        </t>
  </si>
  <si>
    <t xml:space="preserve">Contact E-mail:        </t>
  </si>
  <si>
    <t xml:space="preserve">Telephone:        </t>
  </si>
  <si>
    <t>Please complete this spreadsheet and return by e-mail to the address below.</t>
  </si>
  <si>
    <t>Any queries on completion of the spreadsheet should be directed to Huw Morgan via telephone, fax or e-mail, as detailed below.</t>
  </si>
  <si>
    <t>Local Government Financial Statistics</t>
  </si>
  <si>
    <t>Statistical Directorate</t>
  </si>
  <si>
    <t>Welsh Assembly Government</t>
  </si>
  <si>
    <t>Cathays Park</t>
  </si>
  <si>
    <t>CARDIFF</t>
  </si>
  <si>
    <t>CF10 3NQ</t>
  </si>
  <si>
    <t>E-mail: lgfs.transfer@wales.gsi.gov.uk</t>
  </si>
  <si>
    <t>Survey Response Burden</t>
  </si>
  <si>
    <t xml:space="preserve">The Welsh Assembly Government are monitoring the burden of completing this data collection form. </t>
  </si>
  <si>
    <t>Please enter the time it has taken you (and any colleagues) to prepare and send the return.</t>
  </si>
  <si>
    <t>Please only include time spent on activities to prepare and send this return, such as:</t>
  </si>
  <si>
    <t>● collection, analysis and aggregation of records and data required;</t>
  </si>
  <si>
    <t>● completing, checking, amending and approving the form.</t>
  </si>
  <si>
    <t>Hours taken</t>
  </si>
  <si>
    <t>Please feel free to add any comments</t>
  </si>
  <si>
    <t>Form Design</t>
  </si>
  <si>
    <t>Validation</t>
  </si>
  <si>
    <t>Documentation</t>
  </si>
  <si>
    <t>General Comments</t>
  </si>
  <si>
    <t>We are continually striving to improve the form to make it easier to complete, whilst still ensuring data integrity and consistency across all authorities. If you have any comments or suggestions that may be useful,  please note them below:</t>
  </si>
  <si>
    <r>
      <t xml:space="preserve">The latest date for return is </t>
    </r>
    <r>
      <rPr>
        <b/>
        <u val="single"/>
        <sz val="10"/>
        <color indexed="9"/>
        <rFont val="Arial"/>
        <family val="2"/>
      </rPr>
      <t>31 MARCH 2011</t>
    </r>
  </si>
  <si>
    <t>Carys Fowles</t>
  </si>
  <si>
    <t>carysf@ceredigion.gov.uk</t>
  </si>
  <si>
    <t>246708</t>
  </si>
  <si>
    <t>Cadoxton Nursery School</t>
  </si>
  <si>
    <t>Cogan Nursery School</t>
  </si>
  <si>
    <t>Bute Cottage Nursery School</t>
  </si>
  <si>
    <t>Albert Primary School</t>
  </si>
  <si>
    <t>Barry Island Primary</t>
  </si>
  <si>
    <t>Cogan Primary School</t>
  </si>
  <si>
    <t>Colcot Primary School</t>
  </si>
  <si>
    <t>Dinas Powys Infants</t>
  </si>
  <si>
    <t>Fairfield Primary School</t>
  </si>
  <si>
    <t>Gladstone Primary School</t>
  </si>
  <si>
    <t>High Street Primary School</t>
  </si>
  <si>
    <t>Holton Primary School</t>
  </si>
  <si>
    <t>Jenner Park Primary</t>
  </si>
  <si>
    <t>Llancarfan Primary School</t>
  </si>
  <si>
    <t>Llanfair Primary School</t>
  </si>
  <si>
    <t>Llangan Primary School</t>
  </si>
  <si>
    <t>Palmerston Primary School</t>
  </si>
  <si>
    <t>Rhws Primary School</t>
  </si>
  <si>
    <t>Sully Primary School</t>
  </si>
  <si>
    <t>Victoria Primary School</t>
  </si>
  <si>
    <t>Llanilltud Fawr Primary</t>
  </si>
  <si>
    <t>Murch Junior School</t>
  </si>
  <si>
    <t>St Athan Primary School</t>
  </si>
  <si>
    <t>St Illtyd's Primary School</t>
  </si>
  <si>
    <t>Evenlode Primary School</t>
  </si>
  <si>
    <t>Llandough Primary</t>
  </si>
  <si>
    <t>Y Bont Faen Primary</t>
  </si>
  <si>
    <t>Ysgol Pen-y-Garth</t>
  </si>
  <si>
    <t>Ysgol Sant Baruc</t>
  </si>
  <si>
    <t>Oakfield Primary School</t>
  </si>
  <si>
    <t>Ysgol Iolo Morganwg</t>
  </si>
  <si>
    <t>Ysgol Sant Curig</t>
  </si>
  <si>
    <t>Ysgol Gynradd Gwaun Y Nant</t>
  </si>
  <si>
    <t>Eagleswell Primary</t>
  </si>
  <si>
    <t>Cadoxton Primary School</t>
  </si>
  <si>
    <t>Romilly Primary School</t>
  </si>
  <si>
    <t>St Nicholas C.I.W. Primary</t>
  </si>
  <si>
    <t>Peterston Super Ely C.I.W. Primary</t>
  </si>
  <si>
    <t>Gwenfo C.I.W. Primary</t>
  </si>
  <si>
    <t>St Brides C.I.W. Primary School</t>
  </si>
  <si>
    <t>Wick &amp; Marcross C.I.W. Primary School</t>
  </si>
  <si>
    <t>St Helen's R.C. Infant &amp; Nursery</t>
  </si>
  <si>
    <t>Pendoylan C.I.W. Primary School</t>
  </si>
  <si>
    <t>St Andrews Major C.I.W. Primary School</t>
  </si>
  <si>
    <t>Llansannor C.I.W. Primary School</t>
  </si>
  <si>
    <t>St David's C.I.W. Primary School</t>
  </si>
  <si>
    <t>St Joseph's R.C. Primary School</t>
  </si>
  <si>
    <t>St Helen's R.C. Junior School</t>
  </si>
  <si>
    <t>All Saints C.I.W. Primary School</t>
  </si>
  <si>
    <t>Llantwit Major School</t>
  </si>
  <si>
    <t>Barry Comprehensive School</t>
  </si>
  <si>
    <t>Bryn Hafren Comprehensive School</t>
  </si>
  <si>
    <t>Cowbridge Comprehensive School</t>
  </si>
  <si>
    <t>Ysgol Gyfun Bro Morgannwg</t>
  </si>
  <si>
    <t>St Richard Gwyn R.C. High School</t>
  </si>
  <si>
    <t>Stanwell School</t>
  </si>
  <si>
    <t>St Cyres Comprehensive School</t>
  </si>
  <si>
    <t>Ysgol Erw'r Delyn</t>
  </si>
  <si>
    <t>Ysgol Maes Dyfan</t>
  </si>
  <si>
    <t>Ashgrove School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</si>
</sst>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dd\-mm\-yyyy"/>
  </numFmts>
  <fonts count="49">
    <font>
      <sz val="12"/>
      <name val="Arial"/>
      <family val="0"/>
    </font>
    <font>
      <b/>
      <sz val="12"/>
      <name val="Arial"/>
      <family val="0"/>
    </font>
    <font>
      <i/>
      <sz val="12"/>
      <name val="Arial"/>
      <family val="0"/>
    </font>
    <font>
      <b/>
      <i/>
      <sz val="12"/>
      <name val="Arial"/>
      <family val="0"/>
    </font>
    <font>
      <b/>
      <sz val="12"/>
      <color indexed="10"/>
      <name val="Arial"/>
      <family val="2"/>
    </font>
    <font>
      <sz val="12"/>
      <color indexed="10"/>
      <name val="Arial"/>
      <family val="2"/>
    </font>
    <font>
      <sz val="12"/>
      <color indexed="9"/>
      <name val="Arial"/>
      <family val="2"/>
    </font>
    <font>
      <b/>
      <sz val="16"/>
      <name val="Arial"/>
      <family val="0"/>
    </font>
    <font>
      <i/>
      <sz val="10"/>
      <name val="Arial"/>
      <family val="2"/>
    </font>
    <font>
      <sz val="11"/>
      <name val="Arial"/>
      <family val="2"/>
    </font>
    <font>
      <sz val="10"/>
      <name val="Arial"/>
      <family val="2"/>
    </font>
    <font>
      <b/>
      <sz val="14"/>
      <name val="Arial"/>
      <family val="0"/>
    </font>
    <font>
      <i/>
      <sz val="11"/>
      <name val="Arial"/>
      <family val="2"/>
    </font>
    <font>
      <sz val="9"/>
      <name val="Arial"/>
      <family val="2"/>
    </font>
    <font>
      <sz val="10"/>
      <color indexed="8"/>
      <name val="Arial"/>
      <family val="2"/>
    </font>
    <font>
      <b/>
      <sz val="10"/>
      <name val="Arial"/>
      <family val="2"/>
    </font>
    <font>
      <b/>
      <u val="single"/>
      <sz val="12"/>
      <name val="Arial"/>
      <family val="2"/>
    </font>
    <font>
      <sz val="8"/>
      <name val="Arial"/>
      <family val="2"/>
    </font>
    <font>
      <b/>
      <sz val="8"/>
      <name val="Arial"/>
      <family val="2"/>
    </font>
    <font>
      <sz val="10"/>
      <color indexed="18"/>
      <name val="Arial"/>
      <family val="2"/>
    </font>
    <font>
      <b/>
      <sz val="10"/>
      <color indexed="9"/>
      <name val="Arial"/>
      <family val="2"/>
    </font>
    <font>
      <sz val="11"/>
      <color indexed="56"/>
      <name val="Arial"/>
      <family val="2"/>
    </font>
    <font>
      <sz val="12"/>
      <color indexed="56"/>
      <name val="Arial"/>
      <family val="2"/>
    </font>
    <font>
      <b/>
      <sz val="12"/>
      <color indexed="9"/>
      <name val="Arial"/>
      <family val="2"/>
    </font>
    <font>
      <b/>
      <u val="single"/>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0"/>
    </font>
    <font>
      <i/>
      <sz val="11"/>
      <color indexed="23"/>
      <name val="Calibri"/>
      <family val="2"/>
    </font>
    <font>
      <u val="single"/>
      <sz val="12"/>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0"/>
      <name val="Wingdings"/>
      <family val="0"/>
    </font>
    <font>
      <u val="single"/>
      <sz val="16"/>
      <color indexed="12"/>
      <name val="Arial"/>
      <family val="2"/>
    </font>
    <font>
      <u val="single"/>
      <sz val="16"/>
      <name val="Arial"/>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8"/>
        <bgColor indexed="64"/>
      </patternFill>
    </fill>
    <fill>
      <patternFill patternType="solid">
        <fgColor indexed="56"/>
        <bgColor indexed="64"/>
      </patternFill>
    </fill>
    <fill>
      <patternFill patternType="solid">
        <fgColor indexed="2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color indexed="63"/>
      </left>
      <right>
        <color indexed="63"/>
      </right>
      <top style="thin"/>
      <bottom style="thin"/>
    </border>
  </borders>
  <cellStyleXfs count="66">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8" fillId="12" borderId="1" applyNumberFormat="0" applyAlignment="0" applyProtection="0"/>
    <xf numFmtId="0" fontId="29"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1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 borderId="1" applyNumberFormat="0" applyAlignment="0" applyProtection="0"/>
    <xf numFmtId="0" fontId="39" fillId="0" borderId="6" applyNumberFormat="0" applyFill="0" applyAlignment="0" applyProtection="0"/>
    <xf numFmtId="0" fontId="40" fillId="3" borderId="0" applyNumberFormat="0" applyBorder="0" applyAlignment="0" applyProtection="0"/>
    <xf numFmtId="0" fontId="10" fillId="0" borderId="0">
      <alignment/>
      <protection/>
    </xf>
    <xf numFmtId="0" fontId="0" fillId="0" borderId="0">
      <alignment/>
      <protection/>
    </xf>
    <xf numFmtId="0" fontId="10" fillId="0" borderId="0">
      <alignment/>
      <protection/>
    </xf>
    <xf numFmtId="0" fontId="10" fillId="4" borderId="7" applyNumberFormat="0" applyFont="0" applyAlignment="0" applyProtection="0"/>
    <xf numFmtId="0" fontId="41" fillId="12"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0">
    <xf numFmtId="0" fontId="0" fillId="0" borderId="0" xfId="0" applyAlignment="1">
      <alignment/>
    </xf>
    <xf numFmtId="3" fontId="0" fillId="0" borderId="10" xfId="0" applyNumberFormat="1" applyBorder="1" applyAlignment="1" applyProtection="1">
      <alignment horizontal="right"/>
      <protection locked="0"/>
    </xf>
    <xf numFmtId="3" fontId="0" fillId="0" borderId="0" xfId="0" applyNumberFormat="1" applyAlignment="1" applyProtection="1">
      <alignment/>
      <protection/>
    </xf>
    <xf numFmtId="0" fontId="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horizontal="right"/>
      <protection/>
    </xf>
    <xf numFmtId="0" fontId="0" fillId="0" borderId="0" xfId="0" applyAlignment="1" applyProtection="1">
      <alignment vertical="center"/>
      <protection/>
    </xf>
    <xf numFmtId="0" fontId="0" fillId="0" borderId="0" xfId="0" applyBorder="1" applyAlignment="1" applyProtection="1">
      <alignment/>
      <protection/>
    </xf>
    <xf numFmtId="0" fontId="1" fillId="0" borderId="0" xfId="0" applyFont="1" applyAlignment="1" applyProtection="1">
      <alignment/>
      <protection/>
    </xf>
    <xf numFmtId="0" fontId="13" fillId="0" borderId="10" xfId="0" applyFont="1" applyBorder="1" applyAlignment="1" applyProtection="1">
      <alignment/>
      <protection/>
    </xf>
    <xf numFmtId="3" fontId="0" fillId="0" borderId="10" xfId="0" applyNumberFormat="1" applyBorder="1" applyAlignment="1" applyProtection="1">
      <alignment horizontal="right"/>
      <protection/>
    </xf>
    <xf numFmtId="0" fontId="1" fillId="0" borderId="0" xfId="0" applyFont="1" applyBorder="1" applyAlignment="1" applyProtection="1">
      <alignment/>
      <protection/>
    </xf>
    <xf numFmtId="0" fontId="0" fillId="0" borderId="0" xfId="0" applyAlignment="1" applyProtection="1" quotePrefix="1">
      <alignment horizontal="center"/>
      <protection/>
    </xf>
    <xf numFmtId="0" fontId="0" fillId="0" borderId="11" xfId="0" applyBorder="1" applyAlignment="1" applyProtection="1" quotePrefix="1">
      <alignment horizontal="center"/>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1"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13" fillId="0" borderId="10" xfId="0" applyFont="1" applyBorder="1" applyAlignment="1" applyProtection="1">
      <alignment/>
      <protection/>
    </xf>
    <xf numFmtId="3" fontId="0" fillId="0" borderId="0" xfId="0" applyNumberFormat="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protection/>
    </xf>
    <xf numFmtId="0" fontId="1" fillId="0" borderId="0" xfId="0" applyFont="1" applyAlignment="1" applyProtection="1">
      <alignment horizontal="left"/>
      <protection/>
    </xf>
    <xf numFmtId="0" fontId="4" fillId="0" borderId="0" xfId="0" applyFont="1" applyAlignment="1" applyProtection="1">
      <alignment horizontal="left"/>
      <protection/>
    </xf>
    <xf numFmtId="0" fontId="5" fillId="0" borderId="0" xfId="0" applyFont="1" applyAlignment="1" applyProtection="1">
      <alignment horizontal="left"/>
      <protection/>
    </xf>
    <xf numFmtId="1" fontId="0" fillId="0" borderId="10" xfId="0" applyNumberFormat="1" applyBorder="1" applyAlignment="1" applyProtection="1">
      <alignment/>
      <protection/>
    </xf>
    <xf numFmtId="49" fontId="0" fillId="0" borderId="10" xfId="0" applyNumberFormat="1" applyBorder="1" applyAlignment="1" applyProtection="1">
      <alignment horizontal="center"/>
      <protection locked="0"/>
    </xf>
    <xf numFmtId="165" fontId="0" fillId="0" borderId="10" xfId="0" applyNumberFormat="1" applyBorder="1" applyAlignment="1" applyProtection="1">
      <alignment horizontal="center"/>
      <protection locked="0"/>
    </xf>
    <xf numFmtId="1" fontId="0" fillId="0" borderId="10" xfId="0" applyNumberFormat="1" applyBorder="1" applyAlignment="1" applyProtection="1">
      <alignment/>
      <protection/>
    </xf>
    <xf numFmtId="3" fontId="0" fillId="0" borderId="0" xfId="0" applyNumberFormat="1" applyFont="1" applyAlignment="1" applyProtection="1">
      <alignment/>
      <protection/>
    </xf>
    <xf numFmtId="3" fontId="0" fillId="0" borderId="10" xfId="0" applyNumberFormat="1" applyFont="1" applyBorder="1" applyAlignment="1" applyProtection="1">
      <alignment/>
      <protection locked="0"/>
    </xf>
    <xf numFmtId="3" fontId="0" fillId="0" borderId="0" xfId="0" applyNumberFormat="1" applyFont="1" applyBorder="1" applyAlignment="1" applyProtection="1">
      <alignment/>
      <protection/>
    </xf>
    <xf numFmtId="3" fontId="0" fillId="0" borderId="0" xfId="0" applyNumberFormat="1" applyFont="1" applyBorder="1" applyAlignment="1" applyProtection="1">
      <alignment/>
      <protection locked="0"/>
    </xf>
    <xf numFmtId="3" fontId="1" fillId="0" borderId="0" xfId="0" applyNumberFormat="1" applyFont="1" applyBorder="1" applyAlignment="1" applyProtection="1">
      <alignment/>
      <protection/>
    </xf>
    <xf numFmtId="3" fontId="1" fillId="0" borderId="0" xfId="0" applyNumberFormat="1" applyFont="1" applyBorder="1" applyAlignment="1" applyProtection="1">
      <alignment/>
      <protection locked="0"/>
    </xf>
    <xf numFmtId="0" fontId="14" fillId="2" borderId="12" xfId="0" applyFont="1" applyFill="1" applyBorder="1" applyAlignment="1">
      <alignment horizontal="center"/>
    </xf>
    <xf numFmtId="0" fontId="10" fillId="0" borderId="0" xfId="0" applyFont="1" applyAlignment="1">
      <alignment/>
    </xf>
    <xf numFmtId="1" fontId="10" fillId="0" borderId="0" xfId="0" applyNumberFormat="1" applyFont="1" applyAlignment="1">
      <alignment/>
    </xf>
    <xf numFmtId="3" fontId="10" fillId="0" borderId="0" xfId="0" applyNumberFormat="1" applyFont="1" applyAlignment="1">
      <alignment/>
    </xf>
    <xf numFmtId="0" fontId="1" fillId="0" borderId="0" xfId="0" applyFont="1" applyAlignment="1" applyProtection="1">
      <alignment/>
      <protection/>
    </xf>
    <xf numFmtId="0" fontId="1" fillId="0" borderId="13" xfId="0" applyFont="1" applyFill="1" applyBorder="1" applyAlignment="1" applyProtection="1">
      <alignment horizontal="center"/>
      <protection/>
    </xf>
    <xf numFmtId="0" fontId="1" fillId="0" borderId="14" xfId="0" applyFont="1" applyFill="1" applyBorder="1" applyAlignment="1" applyProtection="1">
      <alignment horizontal="center"/>
      <protection/>
    </xf>
    <xf numFmtId="0" fontId="1" fillId="0" borderId="15" xfId="0" applyFont="1" applyBorder="1" applyAlignment="1" applyProtection="1">
      <alignment horizontal="centerContinuous"/>
      <protection/>
    </xf>
    <xf numFmtId="0" fontId="1" fillId="0" borderId="16" xfId="0" applyFont="1" applyBorder="1" applyAlignment="1" applyProtection="1">
      <alignment horizontal="centerContinuous"/>
      <protection/>
    </xf>
    <xf numFmtId="0" fontId="1" fillId="0" borderId="13" xfId="0" applyFont="1" applyBorder="1" applyAlignment="1" applyProtection="1">
      <alignment horizontal="center"/>
      <protection/>
    </xf>
    <xf numFmtId="0" fontId="1" fillId="0" borderId="14"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17" xfId="0" applyFont="1" applyFill="1" applyBorder="1" applyAlignment="1" applyProtection="1">
      <alignment horizontal="center"/>
      <protection/>
    </xf>
    <xf numFmtId="0" fontId="10" fillId="0" borderId="0" xfId="57">
      <alignment/>
      <protection/>
    </xf>
    <xf numFmtId="0" fontId="15" fillId="0" borderId="0" xfId="57" applyFont="1">
      <alignment/>
      <protection/>
    </xf>
    <xf numFmtId="0" fontId="15" fillId="0" borderId="0" xfId="57" applyFont="1" applyAlignment="1">
      <alignment horizontal="right"/>
      <protection/>
    </xf>
    <xf numFmtId="0" fontId="1" fillId="0" borderId="0" xfId="0" applyFont="1" applyFill="1" applyAlignment="1" applyProtection="1">
      <alignment/>
      <protection/>
    </xf>
    <xf numFmtId="15" fontId="0" fillId="0" borderId="0" xfId="0" applyNumberFormat="1" applyFont="1" applyAlignment="1" applyProtection="1">
      <alignment horizontal="right"/>
      <protection locked="0"/>
    </xf>
    <xf numFmtId="0" fontId="0" fillId="0" borderId="0" xfId="0" applyFont="1" applyAlignment="1" applyProtection="1">
      <alignment horizontal="right"/>
      <protection locked="0"/>
    </xf>
    <xf numFmtId="0" fontId="0" fillId="0" borderId="0" xfId="0" applyAlignment="1" applyProtection="1">
      <alignment horizontal="left"/>
      <protection locked="0"/>
    </xf>
    <xf numFmtId="0" fontId="1" fillId="0" borderId="18" xfId="0" applyFont="1" applyFill="1" applyBorder="1" applyAlignment="1" applyProtection="1">
      <alignment horizontal="center"/>
      <protection/>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13" xfId="0" applyFont="1" applyBorder="1" applyAlignment="1" applyProtection="1">
      <alignment/>
      <protection/>
    </xf>
    <xf numFmtId="0" fontId="1" fillId="0" borderId="14" xfId="0" applyFont="1" applyBorder="1" applyAlignment="1" applyProtection="1">
      <alignment/>
      <protection/>
    </xf>
    <xf numFmtId="0" fontId="1" fillId="0" borderId="17" xfId="0" applyFont="1" applyBorder="1" applyAlignment="1" applyProtection="1">
      <alignment/>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1" fontId="0" fillId="0" borderId="10" xfId="0" applyNumberFormat="1" applyBorder="1" applyAlignment="1" applyProtection="1">
      <alignment horizontal="center"/>
      <protection locked="0"/>
    </xf>
    <xf numFmtId="165" fontId="0" fillId="0" borderId="10" xfId="0" applyNumberFormat="1" applyBorder="1" applyAlignment="1" applyProtection="1">
      <alignment/>
      <protection locked="0"/>
    </xf>
    <xf numFmtId="0" fontId="1" fillId="0" borderId="0" xfId="0" applyFont="1" applyAlignment="1" applyProtection="1" quotePrefix="1">
      <alignment/>
      <protection/>
    </xf>
    <xf numFmtId="3" fontId="1" fillId="0" borderId="0" xfId="0" applyNumberFormat="1" applyFont="1" applyBorder="1" applyAlignment="1" applyProtection="1">
      <alignment/>
      <protection locked="0"/>
    </xf>
    <xf numFmtId="0" fontId="16" fillId="0" borderId="0" xfId="0" applyFont="1" applyBorder="1" applyAlignment="1" applyProtection="1">
      <alignment/>
      <protection/>
    </xf>
    <xf numFmtId="0" fontId="17" fillId="0" borderId="0" xfId="58" applyFont="1" applyAlignment="1">
      <alignment horizontal="center"/>
      <protection/>
    </xf>
    <xf numFmtId="0" fontId="17" fillId="0" borderId="0" xfId="58" applyFont="1">
      <alignment/>
      <protection/>
    </xf>
    <xf numFmtId="0" fontId="18" fillId="0" borderId="0" xfId="58" applyFont="1" applyAlignment="1">
      <alignment/>
      <protection/>
    </xf>
    <xf numFmtId="0" fontId="0" fillId="0" borderId="0" xfId="58" applyFont="1">
      <alignment/>
      <protection/>
    </xf>
    <xf numFmtId="0" fontId="1" fillId="0" borderId="14" xfId="0" applyFont="1" applyFill="1" applyBorder="1" applyAlignment="1" applyProtection="1" quotePrefix="1">
      <alignment horizontal="center"/>
      <protection/>
    </xf>
    <xf numFmtId="0" fontId="1" fillId="0" borderId="0" xfId="58" applyFont="1" applyAlignment="1">
      <alignment/>
      <protection/>
    </xf>
    <xf numFmtId="0" fontId="10" fillId="0" borderId="0" xfId="57" applyFont="1">
      <alignment/>
      <protection/>
    </xf>
    <xf numFmtId="0" fontId="19" fillId="15" borderId="21" xfId="0" applyFont="1" applyFill="1" applyBorder="1" applyAlignment="1" applyProtection="1">
      <alignment horizontal="left" vertical="center"/>
      <protection/>
    </xf>
    <xf numFmtId="0" fontId="10" fillId="15" borderId="22" xfId="0" applyFont="1" applyFill="1" applyBorder="1" applyAlignment="1" applyProtection="1">
      <alignment vertical="center"/>
      <protection/>
    </xf>
    <xf numFmtId="0" fontId="20" fillId="15" borderId="23" xfId="0" applyFont="1" applyFill="1" applyBorder="1" applyAlignment="1" applyProtection="1">
      <alignment horizontal="right" vertical="center"/>
      <protection/>
    </xf>
    <xf numFmtId="0" fontId="0" fillId="16" borderId="0" xfId="0" applyFont="1" applyFill="1" applyAlignment="1" applyProtection="1">
      <alignment/>
      <protection/>
    </xf>
    <xf numFmtId="0" fontId="1" fillId="16" borderId="0" xfId="0" applyFont="1" applyFill="1" applyAlignment="1" applyProtection="1">
      <alignment horizontal="right"/>
      <protection/>
    </xf>
    <xf numFmtId="0" fontId="6" fillId="16" borderId="0" xfId="0" applyFont="1" applyFill="1" applyAlignment="1" applyProtection="1">
      <alignment/>
      <protection/>
    </xf>
    <xf numFmtId="3" fontId="6" fillId="16" borderId="0" xfId="0" applyNumberFormat="1" applyFont="1" applyFill="1" applyAlignment="1" applyProtection="1">
      <alignment/>
      <protection/>
    </xf>
    <xf numFmtId="0" fontId="0" fillId="16" borderId="0" xfId="0" applyFill="1" applyAlignment="1" applyProtection="1">
      <alignment/>
      <protection/>
    </xf>
    <xf numFmtId="0" fontId="0" fillId="16" borderId="0" xfId="0" applyFill="1" applyAlignment="1" applyProtection="1">
      <alignment vertical="center"/>
      <protection/>
    </xf>
    <xf numFmtId="164" fontId="10" fillId="17" borderId="0" xfId="0" applyNumberFormat="1" applyFont="1" applyFill="1" applyBorder="1" applyAlignment="1" applyProtection="1">
      <alignment/>
      <protection locked="0"/>
    </xf>
    <xf numFmtId="0" fontId="0" fillId="17" borderId="0" xfId="0" applyFill="1" applyBorder="1" applyAlignment="1" applyProtection="1">
      <alignment/>
      <protection/>
    </xf>
    <xf numFmtId="0" fontId="10" fillId="17" borderId="0" xfId="0" applyFont="1" applyFill="1" applyBorder="1" applyAlignment="1" applyProtection="1">
      <alignment/>
      <protection/>
    </xf>
    <xf numFmtId="0" fontId="11" fillId="17" borderId="0" xfId="0" applyFont="1" applyFill="1" applyBorder="1" applyAlignment="1" applyProtection="1">
      <alignment horizontal="center"/>
      <protection/>
    </xf>
    <xf numFmtId="0" fontId="0" fillId="17" borderId="0" xfId="0" applyFill="1" applyBorder="1" applyAlignment="1" applyProtection="1">
      <alignment horizontal="center"/>
      <protection/>
    </xf>
    <xf numFmtId="0" fontId="15" fillId="17" borderId="0" xfId="0" applyFont="1" applyFill="1" applyBorder="1" applyAlignment="1" applyProtection="1">
      <alignment horizontal="right" vertical="center"/>
      <protection/>
    </xf>
    <xf numFmtId="0" fontId="9" fillId="17" borderId="0" xfId="0" applyFont="1" applyFill="1" applyBorder="1" applyAlignment="1" applyProtection="1">
      <alignment/>
      <protection/>
    </xf>
    <xf numFmtId="49" fontId="9" fillId="17" borderId="0" xfId="0" applyNumberFormat="1" applyFont="1" applyFill="1" applyBorder="1" applyAlignment="1" applyProtection="1">
      <alignment horizontal="left"/>
      <protection/>
    </xf>
    <xf numFmtId="0" fontId="9" fillId="17" borderId="0" xfId="0" applyFont="1" applyFill="1" applyBorder="1" applyAlignment="1" applyProtection="1">
      <alignment horizontal="left"/>
      <protection/>
    </xf>
    <xf numFmtId="0" fontId="10" fillId="17" borderId="0" xfId="0" applyFont="1" applyFill="1" applyBorder="1" applyAlignment="1" applyProtection="1">
      <alignment horizontal="right"/>
      <protection/>
    </xf>
    <xf numFmtId="0" fontId="10" fillId="17" borderId="0" xfId="0" applyFont="1" applyFill="1" applyBorder="1" applyAlignment="1" applyProtection="1">
      <alignment horizontal="left" wrapText="1"/>
      <protection/>
    </xf>
    <xf numFmtId="0" fontId="10" fillId="17" borderId="0" xfId="0" applyFont="1" applyFill="1" applyBorder="1" applyAlignment="1" applyProtection="1">
      <alignment/>
      <protection/>
    </xf>
    <xf numFmtId="0" fontId="12" fillId="17" borderId="0" xfId="0" applyFont="1" applyFill="1" applyBorder="1" applyAlignment="1" applyProtection="1">
      <alignment/>
      <protection/>
    </xf>
    <xf numFmtId="0" fontId="9" fillId="16" borderId="0" xfId="0" applyFont="1" applyFill="1" applyBorder="1" applyAlignment="1" applyProtection="1">
      <alignment/>
      <protection/>
    </xf>
    <xf numFmtId="0" fontId="12" fillId="16" borderId="0" xfId="0" applyFont="1" applyFill="1" applyBorder="1" applyAlignment="1" applyProtection="1">
      <alignment/>
      <protection/>
    </xf>
    <xf numFmtId="0" fontId="21" fillId="16" borderId="0" xfId="0" applyFont="1" applyFill="1" applyBorder="1" applyAlignment="1" applyProtection="1">
      <alignment horizontal="center"/>
      <protection/>
    </xf>
    <xf numFmtId="0" fontId="22" fillId="16" borderId="0" xfId="0" applyFont="1" applyFill="1" applyAlignment="1" applyProtection="1">
      <alignment/>
      <protection/>
    </xf>
    <xf numFmtId="0" fontId="23" fillId="15" borderId="21" xfId="0" applyFont="1" applyFill="1" applyBorder="1" applyAlignment="1" applyProtection="1">
      <alignment horizontal="left" vertical="center"/>
      <protection/>
    </xf>
    <xf numFmtId="0" fontId="23" fillId="15" borderId="22" xfId="0" applyFont="1" applyFill="1" applyBorder="1" applyAlignment="1" applyProtection="1">
      <alignment horizontal="right" vertical="center"/>
      <protection/>
    </xf>
    <xf numFmtId="0" fontId="10" fillId="0" borderId="15" xfId="0" applyFont="1" applyFill="1" applyBorder="1" applyAlignment="1" applyProtection="1">
      <alignment horizontal="left" vertical="center"/>
      <protection locked="0"/>
    </xf>
    <xf numFmtId="0" fontId="0" fillId="17" borderId="0" xfId="0" applyFont="1" applyFill="1" applyBorder="1" applyAlignment="1" applyProtection="1">
      <alignment/>
      <protection/>
    </xf>
    <xf numFmtId="0" fontId="1" fillId="17" borderId="0" xfId="0" applyFont="1" applyFill="1" applyBorder="1" applyAlignment="1" applyProtection="1">
      <alignment horizontal="right"/>
      <protection/>
    </xf>
    <xf numFmtId="0" fontId="10" fillId="17" borderId="0" xfId="0" applyFont="1" applyFill="1" applyBorder="1" applyAlignment="1" applyProtection="1">
      <alignment horizontal="center"/>
      <protection/>
    </xf>
    <xf numFmtId="0" fontId="7" fillId="17" borderId="0" xfId="0" applyFont="1" applyFill="1" applyBorder="1" applyAlignment="1" applyProtection="1">
      <alignment/>
      <protection/>
    </xf>
    <xf numFmtId="0" fontId="15" fillId="17" borderId="0" xfId="0" applyFont="1" applyFill="1" applyBorder="1" applyAlignment="1" applyProtection="1">
      <alignment/>
      <protection/>
    </xf>
    <xf numFmtId="0" fontId="0" fillId="17" borderId="0" xfId="0" applyFill="1" applyBorder="1" applyAlignment="1" applyProtection="1">
      <alignment horizontal="right"/>
      <protection/>
    </xf>
    <xf numFmtId="0" fontId="8" fillId="17" borderId="0" xfId="0" applyFont="1" applyFill="1" applyBorder="1" applyAlignment="1" applyProtection="1">
      <alignment vertical="center"/>
      <protection/>
    </xf>
    <xf numFmtId="0" fontId="0" fillId="17" borderId="0" xfId="0" applyFill="1" applyBorder="1" applyAlignment="1" applyProtection="1">
      <alignment vertical="center"/>
      <protection/>
    </xf>
    <xf numFmtId="0" fontId="0" fillId="17" borderId="0" xfId="0" applyFill="1" applyBorder="1" applyAlignment="1" applyProtection="1">
      <alignment horizontal="right" vertical="center"/>
      <protection/>
    </xf>
    <xf numFmtId="0" fontId="10" fillId="17" borderId="0" xfId="0" applyFont="1" applyFill="1" applyBorder="1" applyAlignment="1" applyProtection="1">
      <alignment vertical="center"/>
      <protection/>
    </xf>
    <xf numFmtId="0" fontId="15" fillId="17" borderId="0" xfId="0" applyFont="1" applyFill="1" applyBorder="1" applyAlignment="1" applyProtection="1">
      <alignment horizontal="centerContinuous"/>
      <protection/>
    </xf>
    <xf numFmtId="0" fontId="0" fillId="17" borderId="0" xfId="0" applyFill="1" applyBorder="1" applyAlignment="1" applyProtection="1">
      <alignment horizontal="centerContinuous"/>
      <protection/>
    </xf>
    <xf numFmtId="0" fontId="8" fillId="17" borderId="0" xfId="0" applyFont="1" applyFill="1" applyBorder="1" applyAlignment="1" applyProtection="1">
      <alignment/>
      <protection/>
    </xf>
    <xf numFmtId="0" fontId="10" fillId="17" borderId="0" xfId="0" applyFont="1" applyFill="1" applyBorder="1" applyAlignment="1">
      <alignment horizontal="left" wrapText="1"/>
    </xf>
    <xf numFmtId="0" fontId="0" fillId="17" borderId="24" xfId="0" applyFont="1" applyFill="1" applyBorder="1" applyAlignment="1" applyProtection="1">
      <alignment/>
      <protection/>
    </xf>
    <xf numFmtId="0" fontId="6" fillId="17" borderId="25" xfId="0" applyFont="1" applyFill="1" applyBorder="1" applyAlignment="1" applyProtection="1">
      <alignment/>
      <protection/>
    </xf>
    <xf numFmtId="0" fontId="7" fillId="17" borderId="24" xfId="0" applyFont="1" applyFill="1" applyBorder="1" applyAlignment="1" applyProtection="1">
      <alignment/>
      <protection/>
    </xf>
    <xf numFmtId="0" fontId="8" fillId="17" borderId="24" xfId="0" applyFont="1" applyFill="1" applyBorder="1" applyAlignment="1" applyProtection="1">
      <alignment vertical="center"/>
      <protection/>
    </xf>
    <xf numFmtId="0" fontId="0" fillId="17" borderId="25" xfId="0" applyFill="1" applyBorder="1" applyAlignment="1" applyProtection="1">
      <alignment/>
      <protection/>
    </xf>
    <xf numFmtId="0" fontId="0" fillId="17" borderId="24" xfId="0" applyFill="1" applyBorder="1" applyAlignment="1" applyProtection="1">
      <alignment/>
      <protection/>
    </xf>
    <xf numFmtId="0" fontId="9" fillId="17" borderId="24" xfId="0" applyFont="1" applyFill="1" applyBorder="1" applyAlignment="1" applyProtection="1">
      <alignment/>
      <protection/>
    </xf>
    <xf numFmtId="0" fontId="9" fillId="17" borderId="26" xfId="0" applyFont="1" applyFill="1" applyBorder="1" applyAlignment="1" applyProtection="1">
      <alignment/>
      <protection/>
    </xf>
    <xf numFmtId="0" fontId="12" fillId="17" borderId="27" xfId="0" applyFont="1" applyFill="1" applyBorder="1" applyAlignment="1" applyProtection="1">
      <alignment/>
      <protection/>
    </xf>
    <xf numFmtId="0" fontId="9" fillId="17" borderId="27" xfId="0" applyFont="1" applyFill="1" applyBorder="1" applyAlignment="1" applyProtection="1">
      <alignment/>
      <protection/>
    </xf>
    <xf numFmtId="0" fontId="0" fillId="17" borderId="27" xfId="0" applyFill="1" applyBorder="1" applyAlignment="1" applyProtection="1">
      <alignment/>
      <protection/>
    </xf>
    <xf numFmtId="0" fontId="0" fillId="17" borderId="28" xfId="0" applyFill="1" applyBorder="1" applyAlignment="1" applyProtection="1">
      <alignment/>
      <protection/>
    </xf>
    <xf numFmtId="3" fontId="0" fillId="5" borderId="10" xfId="0" applyNumberFormat="1" applyFill="1" applyBorder="1" applyAlignment="1" applyProtection="1">
      <alignment horizontal="right"/>
      <protection/>
    </xf>
    <xf numFmtId="3" fontId="1" fillId="5" borderId="10" xfId="0" applyNumberFormat="1" applyFont="1" applyFill="1" applyBorder="1" applyAlignment="1" applyProtection="1">
      <alignment/>
      <protection/>
    </xf>
    <xf numFmtId="3" fontId="1" fillId="5" borderId="10" xfId="0" applyNumberFormat="1" applyFont="1" applyFill="1" applyBorder="1" applyAlignment="1" applyProtection="1">
      <alignment/>
      <protection/>
    </xf>
    <xf numFmtId="0" fontId="0" fillId="0" borderId="0" xfId="0" applyFont="1" applyAlignment="1" applyProtection="1">
      <alignment horizontal="center"/>
      <protection/>
    </xf>
    <xf numFmtId="0" fontId="0" fillId="16" borderId="0" xfId="0" applyFill="1" applyAlignment="1">
      <alignment/>
    </xf>
    <xf numFmtId="0" fontId="15" fillId="17" borderId="0" xfId="59" applyFont="1" applyFill="1" applyBorder="1" applyAlignment="1" applyProtection="1">
      <alignment vertical="center"/>
      <protection/>
    </xf>
    <xf numFmtId="0" fontId="1" fillId="17" borderId="0" xfId="59" applyFont="1" applyFill="1" applyBorder="1" applyAlignment="1" applyProtection="1">
      <alignment vertical="center"/>
      <protection/>
    </xf>
    <xf numFmtId="0" fontId="10" fillId="17" borderId="0" xfId="59" applyFont="1" applyFill="1" applyBorder="1" applyAlignment="1" applyProtection="1">
      <alignment vertical="center"/>
      <protection/>
    </xf>
    <xf numFmtId="0" fontId="15" fillId="17" borderId="0" xfId="59" applyFont="1" applyFill="1" applyBorder="1" applyAlignment="1" applyProtection="1">
      <alignment horizontal="right" vertical="center"/>
      <protection/>
    </xf>
    <xf numFmtId="0" fontId="10" fillId="16" borderId="0" xfId="0" applyFont="1" applyFill="1" applyAlignment="1">
      <alignment/>
    </xf>
    <xf numFmtId="0" fontId="10" fillId="17" borderId="0" xfId="59" applyFont="1" applyFill="1" applyBorder="1" applyAlignment="1" applyProtection="1">
      <alignment horizontal="left" vertical="center" wrapText="1"/>
      <protection/>
    </xf>
    <xf numFmtId="0" fontId="10" fillId="0" borderId="0" xfId="0" applyFont="1" applyAlignment="1">
      <alignment/>
    </xf>
    <xf numFmtId="0" fontId="10" fillId="17" borderId="0" xfId="59" applyFont="1" applyFill="1" applyBorder="1" applyAlignment="1" applyProtection="1">
      <alignment horizontal="left" vertical="center"/>
      <protection/>
    </xf>
    <xf numFmtId="0" fontId="10" fillId="0" borderId="10" xfId="59" applyFont="1" applyFill="1" applyBorder="1" applyAlignment="1" applyProtection="1">
      <alignment horizontal="right" vertical="center"/>
      <protection locked="0"/>
    </xf>
    <xf numFmtId="0" fontId="10" fillId="17" borderId="0" xfId="59" applyFont="1" applyFill="1" applyBorder="1" applyAlignment="1" applyProtection="1">
      <alignment horizontal="center" vertical="center"/>
      <protection/>
    </xf>
    <xf numFmtId="0" fontId="10" fillId="17" borderId="0" xfId="0" applyFont="1" applyFill="1" applyBorder="1" applyAlignment="1">
      <alignment/>
    </xf>
    <xf numFmtId="0" fontId="10" fillId="17" borderId="0" xfId="59" applyFont="1" applyFill="1" applyBorder="1" applyAlignment="1" applyProtection="1">
      <alignment horizontal="right" vertical="center"/>
      <protection locked="0"/>
    </xf>
    <xf numFmtId="0" fontId="45" fillId="15" borderId="29" xfId="59" applyFont="1" applyFill="1" applyBorder="1" applyAlignment="1" applyProtection="1">
      <alignment vertical="center"/>
      <protection/>
    </xf>
    <xf numFmtId="0" fontId="23" fillId="15" borderId="30" xfId="59" applyFont="1" applyFill="1" applyBorder="1" applyAlignment="1" applyProtection="1">
      <alignment vertical="center"/>
      <protection/>
    </xf>
    <xf numFmtId="0" fontId="45" fillId="15" borderId="30" xfId="59" applyFont="1" applyFill="1" applyBorder="1" applyAlignment="1" applyProtection="1">
      <alignment vertical="center"/>
      <protection/>
    </xf>
    <xf numFmtId="0" fontId="23" fillId="15" borderId="30" xfId="59" applyFont="1" applyFill="1" applyBorder="1" applyAlignment="1" applyProtection="1">
      <alignment horizontal="right" vertical="center"/>
      <protection/>
    </xf>
    <xf numFmtId="0" fontId="45" fillId="15" borderId="31" xfId="59" applyFont="1" applyFill="1" applyBorder="1" applyAlignment="1" applyProtection="1">
      <alignment horizontal="right" vertical="center"/>
      <protection/>
    </xf>
    <xf numFmtId="0" fontId="10" fillId="17" borderId="24" xfId="59" applyFont="1" applyFill="1" applyBorder="1" applyAlignment="1" applyProtection="1">
      <alignment vertical="center"/>
      <protection/>
    </xf>
    <xf numFmtId="0" fontId="10" fillId="17" borderId="25" xfId="59" applyFont="1" applyFill="1" applyBorder="1" applyAlignment="1" applyProtection="1">
      <alignment vertical="center"/>
      <protection/>
    </xf>
    <xf numFmtId="0" fontId="10" fillId="17" borderId="25" xfId="59" applyFont="1" applyFill="1" applyBorder="1" applyAlignment="1" applyProtection="1">
      <alignment horizontal="left" vertical="center" wrapText="1"/>
      <protection/>
    </xf>
    <xf numFmtId="0" fontId="46" fillId="17" borderId="25" xfId="59" applyFont="1" applyFill="1" applyBorder="1" applyAlignment="1">
      <alignment horizontal="center" vertical="center"/>
      <protection/>
    </xf>
    <xf numFmtId="0" fontId="10" fillId="17" borderId="26" xfId="59" applyFont="1" applyFill="1" applyBorder="1" applyAlignment="1" applyProtection="1">
      <alignment vertical="center"/>
      <protection/>
    </xf>
    <xf numFmtId="0" fontId="10" fillId="17" borderId="27" xfId="59" applyFont="1" applyFill="1" applyBorder="1" applyAlignment="1" applyProtection="1">
      <alignment vertical="center"/>
      <protection/>
    </xf>
    <xf numFmtId="0" fontId="10" fillId="17" borderId="28" xfId="59" applyFont="1" applyFill="1" applyBorder="1" applyAlignment="1" applyProtection="1">
      <alignment vertical="center"/>
      <protection/>
    </xf>
    <xf numFmtId="0" fontId="23" fillId="15" borderId="29" xfId="59" applyFont="1" applyFill="1" applyBorder="1" applyAlignment="1" applyProtection="1">
      <alignment vertical="center"/>
      <protection/>
    </xf>
    <xf numFmtId="0" fontId="48" fillId="12" borderId="10" xfId="53" applyFont="1" applyFill="1" applyBorder="1" applyAlignment="1">
      <alignment/>
    </xf>
    <xf numFmtId="0" fontId="0" fillId="17" borderId="0" xfId="0" applyFill="1" applyBorder="1" applyAlignment="1">
      <alignment/>
    </xf>
    <xf numFmtId="0" fontId="10" fillId="17" borderId="0" xfId="0" applyFont="1" applyFill="1" applyBorder="1" applyAlignment="1">
      <alignment wrapText="1"/>
    </xf>
    <xf numFmtId="0" fontId="47" fillId="17" borderId="0" xfId="53" applyFont="1" applyFill="1" applyBorder="1" applyAlignment="1">
      <alignment/>
    </xf>
    <xf numFmtId="0" fontId="23" fillId="15" borderId="31" xfId="59" applyFont="1" applyFill="1" applyBorder="1" applyAlignment="1" applyProtection="1">
      <alignment horizontal="right" vertical="center"/>
      <protection/>
    </xf>
    <xf numFmtId="0" fontId="0" fillId="17" borderId="24" xfId="0" applyFill="1" applyBorder="1" applyAlignment="1">
      <alignment/>
    </xf>
    <xf numFmtId="0" fontId="0" fillId="17" borderId="25" xfId="0" applyFill="1" applyBorder="1" applyAlignment="1">
      <alignment/>
    </xf>
    <xf numFmtId="0" fontId="15" fillId="17" borderId="24" xfId="0" applyFont="1" applyFill="1" applyBorder="1" applyAlignment="1">
      <alignment/>
    </xf>
    <xf numFmtId="0" fontId="0" fillId="17" borderId="26" xfId="0" applyFill="1" applyBorder="1" applyAlignment="1">
      <alignment/>
    </xf>
    <xf numFmtId="0" fontId="0" fillId="17" borderId="27" xfId="0" applyFill="1" applyBorder="1" applyAlignment="1">
      <alignment/>
    </xf>
    <xf numFmtId="0" fontId="0" fillId="17" borderId="28" xfId="0" applyFill="1" applyBorder="1" applyAlignment="1">
      <alignment/>
    </xf>
    <xf numFmtId="0" fontId="10" fillId="17" borderId="0" xfId="0" applyFont="1" applyFill="1" applyBorder="1" applyAlignment="1" applyProtection="1">
      <alignment horizontal="left" wrapText="1"/>
      <protection/>
    </xf>
    <xf numFmtId="0" fontId="10" fillId="0" borderId="0" xfId="0" applyFont="1" applyBorder="1" applyAlignment="1">
      <alignment horizontal="left" wrapText="1"/>
    </xf>
    <xf numFmtId="0" fontId="20" fillId="15" borderId="24" xfId="0" applyFont="1" applyFill="1" applyBorder="1" applyAlignment="1" applyProtection="1">
      <alignment horizontal="center" vertical="center" wrapText="1"/>
      <protection/>
    </xf>
    <xf numFmtId="0" fontId="0" fillId="0" borderId="0" xfId="0" applyBorder="1" applyAlignment="1">
      <alignment wrapText="1"/>
    </xf>
    <xf numFmtId="0" fontId="0" fillId="0" borderId="25" xfId="0" applyBorder="1" applyAlignment="1">
      <alignment wrapText="1"/>
    </xf>
    <xf numFmtId="0" fontId="10" fillId="0" borderId="0" xfId="0" applyFont="1" applyBorder="1" applyAlignment="1">
      <alignment wrapText="1"/>
    </xf>
    <xf numFmtId="0" fontId="10" fillId="0" borderId="25" xfId="0" applyFont="1" applyBorder="1" applyAlignment="1">
      <alignment wrapText="1"/>
    </xf>
    <xf numFmtId="0" fontId="10" fillId="0" borderId="15" xfId="0" applyFont="1" applyFill="1" applyBorder="1" applyAlignment="1" applyProtection="1">
      <alignment vertical="center"/>
      <protection locked="0"/>
    </xf>
    <xf numFmtId="0" fontId="10" fillId="0" borderId="32"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32" xfId="0" applyFont="1" applyFill="1" applyBorder="1" applyAlignment="1" applyProtection="1">
      <alignment horizontal="left" vertical="center"/>
      <protection/>
    </xf>
    <xf numFmtId="0" fontId="10" fillId="0" borderId="16" xfId="0" applyFont="1" applyFill="1" applyBorder="1" applyAlignment="1" applyProtection="1">
      <alignment horizontal="left" vertical="center"/>
      <protection/>
    </xf>
    <xf numFmtId="0" fontId="10" fillId="17" borderId="0" xfId="59" applyFont="1" applyFill="1" applyBorder="1" applyAlignment="1" applyProtection="1">
      <alignment horizontal="left" vertical="center" wrapText="1"/>
      <protection/>
    </xf>
    <xf numFmtId="0" fontId="15" fillId="12" borderId="15" xfId="59" applyFont="1" applyFill="1" applyBorder="1" applyAlignment="1" applyProtection="1">
      <alignment horizontal="left" vertical="top"/>
      <protection/>
    </xf>
    <xf numFmtId="0" fontId="10" fillId="12" borderId="32" xfId="0" applyFont="1" applyFill="1" applyBorder="1" applyAlignment="1">
      <alignment horizontal="left" vertical="top"/>
    </xf>
    <xf numFmtId="0" fontId="10" fillId="12" borderId="16" xfId="0" applyFont="1" applyFill="1" applyBorder="1" applyAlignment="1">
      <alignment horizontal="left" vertical="top"/>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ookups" xfId="57"/>
    <cellStyle name="Normal_Part1Generator_1" xfId="58"/>
    <cellStyle name="Normal_STOCK_512_2009_10_001" xfId="59"/>
    <cellStyle name="Note" xfId="60"/>
    <cellStyle name="Output" xfId="61"/>
    <cellStyle name="Percent" xfId="62"/>
    <cellStyle name="Title" xfId="63"/>
    <cellStyle name="Total" xfId="64"/>
    <cellStyle name="Warning Text" xfId="65"/>
  </cellStyles>
  <dxfs count="3">
    <dxf>
      <font>
        <color rgb="FFFFFFFF"/>
      </font>
      <fill>
        <patternFill>
          <bgColor rgb="FF008000"/>
        </patternFill>
      </fill>
      <border/>
    </dxf>
    <dxf>
      <font>
        <color rgb="FFFFFFFF"/>
      </font>
      <fill>
        <patternFill>
          <bgColor rgb="FF800000"/>
        </patternFill>
      </fill>
      <border/>
    </dxf>
    <dxf>
      <font>
        <color auto="1"/>
      </font>
      <fill>
        <patternFill>
          <bgColor rgb="FFFFCC00"/>
        </patternFill>
      </fill>
      <border/>
    </dxf>
  </dxfs>
  <colors>
    <indexedColors>
      <rgbColor rgb="00000000"/>
      <rgbColor rgb="00FFFFFF"/>
      <rgbColor rgb="00FF0000"/>
      <rgbColor rgb="0000FF00"/>
      <rgbColor rgb="000000FF"/>
      <rgbColor rgb="00FFFF00"/>
      <rgbColor rgb="00FF00FF"/>
      <rgbColor rgb="0000FFFF"/>
      <rgbColor rgb="00E9E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47625</xdr:rowOff>
    </xdr:from>
    <xdr:to>
      <xdr:col>4</xdr:col>
      <xdr:colOff>1685925</xdr:colOff>
      <xdr:row>5</xdr:row>
      <xdr:rowOff>123825</xdr:rowOff>
    </xdr:to>
    <xdr:pic>
      <xdr:nvPicPr>
        <xdr:cNvPr id="1" name="Picture 6"/>
        <xdr:cNvPicPr preferRelativeResize="1">
          <a:picLocks noChangeAspect="1"/>
        </xdr:cNvPicPr>
      </xdr:nvPicPr>
      <xdr:blipFill>
        <a:blip r:embed="rId1"/>
        <a:stretch>
          <a:fillRect/>
        </a:stretch>
      </xdr:blipFill>
      <xdr:spPr>
        <a:xfrm>
          <a:off x="171450" y="495300"/>
          <a:ext cx="2466975" cy="819150"/>
        </a:xfrm>
        <a:prstGeom prst="rect">
          <a:avLst/>
        </a:prstGeom>
        <a:noFill/>
        <a:ln w="9525" cmpd="sng">
          <a:noFill/>
        </a:ln>
      </xdr:spPr>
    </xdr:pic>
    <xdr:clientData/>
  </xdr:twoCellAnchor>
  <xdr:twoCellAnchor editAs="oneCell">
    <xdr:from>
      <xdr:col>9</xdr:col>
      <xdr:colOff>781050</xdr:colOff>
      <xdr:row>34</xdr:row>
      <xdr:rowOff>171450</xdr:rowOff>
    </xdr:from>
    <xdr:to>
      <xdr:col>12</xdr:col>
      <xdr:colOff>133350</xdr:colOff>
      <xdr:row>41</xdr:row>
      <xdr:rowOff>0</xdr:rowOff>
    </xdr:to>
    <xdr:pic>
      <xdr:nvPicPr>
        <xdr:cNvPr id="2" name="Picture 7"/>
        <xdr:cNvPicPr preferRelativeResize="1">
          <a:picLocks noChangeAspect="1"/>
        </xdr:cNvPicPr>
      </xdr:nvPicPr>
      <xdr:blipFill>
        <a:blip r:embed="rId2"/>
        <a:stretch>
          <a:fillRect/>
        </a:stretch>
      </xdr:blipFill>
      <xdr:spPr>
        <a:xfrm>
          <a:off x="5562600" y="8172450"/>
          <a:ext cx="1809750" cy="1495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tats\sd3\Formsandletters\RevenueForms\Council%20tax%20levels\201112\BR1Form%20201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tats\common\Data%20Collection%20Team\Data%20Collection%20forms%20and%20Database\STOCK_512_2009_10_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BR1"/>
      <sheetName val="Survey Response Burden"/>
      <sheetName val="Details"/>
      <sheetName val="Comments"/>
      <sheetName val="Transfer"/>
    </sheetNames>
    <sheetDataSet>
      <sheetData sheetId="0">
        <row r="1">
          <cell r="L1">
            <v>0</v>
          </cell>
        </row>
      </sheetData>
      <sheetData sheetId="3">
        <row r="3">
          <cell r="A3" t="str">
            <v>Index</v>
          </cell>
          <cell r="B3" t="str">
            <v>UACode</v>
          </cell>
          <cell r="C3" t="str">
            <v>UAName</v>
          </cell>
        </row>
        <row r="4">
          <cell r="A4">
            <v>1</v>
          </cell>
          <cell r="B4">
            <v>0</v>
          </cell>
          <cell r="C4" t="str">
            <v>Please select your authority</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Council</v>
          </cell>
        </row>
        <row r="26">
          <cell r="A26">
            <v>23</v>
          </cell>
          <cell r="B26">
            <v>552</v>
          </cell>
          <cell r="C26" t="str">
            <v>Cardiff County Council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tabletext"/>
      <sheetName val="Main Text"/>
      <sheetName val="Home"/>
      <sheetName val="General"/>
      <sheetName val="Definitions"/>
      <sheetName val="Technical"/>
      <sheetName val="Contact information"/>
      <sheetName val="Location"/>
      <sheetName val="T1 Table"/>
      <sheetName val="T1 Validate"/>
      <sheetName val="T1 Historic"/>
      <sheetName val="T2 Table"/>
      <sheetName val="T2 Validate"/>
      <sheetName val="T2 Historic"/>
      <sheetName val="T3 Table"/>
      <sheetName val="T3 Validate"/>
      <sheetName val="T3 Historic"/>
      <sheetName val="T4 Table"/>
      <sheetName val="T4 Validate"/>
      <sheetName val="T4 Historic"/>
      <sheetName val="T5 Table"/>
      <sheetName val="T5 Validate"/>
      <sheetName val="T5 Historic"/>
      <sheetName val="Bedsit historic"/>
    </sheetNames>
    <sheetDataSet>
      <sheetData sheetId="3">
        <row r="8">
          <cell r="M8" t="str">
            <v>Eng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42"/>
  <sheetViews>
    <sheetView showGridLines="0" showRowColHeaders="0" tabSelected="1" workbookViewId="0" topLeftCell="A1">
      <selection activeCell="A1" sqref="A1"/>
    </sheetView>
  </sheetViews>
  <sheetFormatPr defaultColWidth="8.88671875" defaultRowHeight="15" zeroHeight="1"/>
  <cols>
    <col min="1" max="1" width="1.88671875" style="4" customWidth="1"/>
    <col min="2" max="2" width="1.77734375" style="4" customWidth="1"/>
    <col min="3" max="3" width="3.3359375" style="4" customWidth="1"/>
    <col min="4" max="4" width="4.10546875" style="4" customWidth="1"/>
    <col min="5" max="5" width="21.99609375" style="4" customWidth="1"/>
    <col min="6" max="6" width="8.3359375" style="4" customWidth="1"/>
    <col min="7" max="7" width="6.77734375" style="4" customWidth="1"/>
    <col min="8" max="8" width="2.77734375" style="4" customWidth="1"/>
    <col min="9" max="9" width="4.77734375" style="4" customWidth="1"/>
    <col min="10" max="10" width="9.77734375" style="4" customWidth="1"/>
    <col min="11" max="11" width="11.77734375" style="4" customWidth="1"/>
    <col min="12" max="12" width="7.10546875" style="4" customWidth="1"/>
    <col min="13" max="13" width="1.77734375" style="4" customWidth="1"/>
    <col min="14" max="14" width="1.99609375" style="4" customWidth="1"/>
    <col min="15" max="15" width="7.5546875" style="4" hidden="1" customWidth="1"/>
    <col min="16" max="255" width="8.88671875" style="4" hidden="1" customWidth="1"/>
    <col min="256" max="16384" width="6.77734375" style="4" hidden="1" customWidth="1"/>
  </cols>
  <sheetData>
    <row r="1" spans="1:14" s="5" customFormat="1" ht="13.5" customHeight="1">
      <c r="A1" s="81"/>
      <c r="B1" s="81"/>
      <c r="C1" s="81"/>
      <c r="D1" s="81"/>
      <c r="E1" s="81"/>
      <c r="F1" s="81"/>
      <c r="G1" s="81"/>
      <c r="H1" s="81"/>
      <c r="I1" s="81"/>
      <c r="J1" s="81"/>
      <c r="K1" s="82"/>
      <c r="L1" s="81"/>
      <c r="M1" s="83"/>
      <c r="N1" s="83"/>
    </row>
    <row r="2" spans="1:14" s="5" customFormat="1" ht="21.75" customHeight="1">
      <c r="A2" s="81"/>
      <c r="B2" s="78">
        <v>201112</v>
      </c>
      <c r="C2" s="104" t="str">
        <f>"Section 52 Budget Statement, "&amp;LEFT(year,4)&amp;"-"&amp;RIGHT(year,2)</f>
        <v>Section 52 Budget Statement, 2011-12</v>
      </c>
      <c r="D2" s="79"/>
      <c r="E2" s="79"/>
      <c r="F2" s="79"/>
      <c r="G2" s="79"/>
      <c r="H2" s="79"/>
      <c r="I2" s="79"/>
      <c r="J2" s="79"/>
      <c r="K2" s="79"/>
      <c r="L2" s="105" t="s">
        <v>20</v>
      </c>
      <c r="M2" s="80"/>
      <c r="N2" s="83"/>
    </row>
    <row r="3" spans="1:14" s="5" customFormat="1" ht="26.25" customHeight="1">
      <c r="A3" s="81"/>
      <c r="B3" s="121"/>
      <c r="C3" s="107"/>
      <c r="D3" s="107"/>
      <c r="E3" s="107"/>
      <c r="F3" s="107"/>
      <c r="G3" s="107"/>
      <c r="H3" s="107"/>
      <c r="I3" s="107"/>
      <c r="J3" s="107"/>
      <c r="K3" s="108"/>
      <c r="L3" s="107"/>
      <c r="M3" s="122"/>
      <c r="N3" s="102">
        <v>538</v>
      </c>
    </row>
    <row r="4" spans="1:14" s="5" customFormat="1" ht="17.25" customHeight="1">
      <c r="A4" s="81"/>
      <c r="B4" s="121"/>
      <c r="C4" s="107"/>
      <c r="D4" s="107"/>
      <c r="E4" s="107"/>
      <c r="F4" s="107"/>
      <c r="G4" s="107"/>
      <c r="H4" s="107"/>
      <c r="I4" s="107"/>
      <c r="J4" s="109"/>
      <c r="K4" s="108"/>
      <c r="L4" s="107"/>
      <c r="M4" s="122"/>
      <c r="N4" s="103">
        <f>VLOOKUP(AuthCode,LEALookup,2,FALSE)</f>
        <v>673</v>
      </c>
    </row>
    <row r="5" spans="1:14" s="5" customFormat="1" ht="15" customHeight="1">
      <c r="A5" s="81"/>
      <c r="B5" s="121"/>
      <c r="C5" s="107"/>
      <c r="D5" s="107"/>
      <c r="E5" s="107"/>
      <c r="F5" s="107"/>
      <c r="G5" s="107"/>
      <c r="H5" s="87" t="s">
        <v>0</v>
      </c>
      <c r="I5" s="107"/>
      <c r="J5" s="109"/>
      <c r="K5" s="108"/>
      <c r="L5" s="107"/>
      <c r="M5" s="122"/>
      <c r="N5" s="83"/>
    </row>
    <row r="6" spans="1:14" ht="15" customHeight="1">
      <c r="A6" s="81"/>
      <c r="B6" s="123"/>
      <c r="C6" s="110"/>
      <c r="D6" s="110"/>
      <c r="E6" s="88"/>
      <c r="F6" s="88"/>
      <c r="G6" s="88"/>
      <c r="H6" s="111" t="str">
        <f>IF(AuthCode=0,"",VLOOKUP(AuthCode,Addresses,2,FALSE))</f>
        <v>Vale of Glamorgan Council</v>
      </c>
      <c r="I6" s="88"/>
      <c r="J6" s="88"/>
      <c r="K6" s="112"/>
      <c r="L6" s="88"/>
      <c r="M6" s="122"/>
      <c r="N6" s="84"/>
    </row>
    <row r="7" spans="1:14" ht="15" customHeight="1">
      <c r="A7" s="85"/>
      <c r="B7" s="123"/>
      <c r="C7" s="88"/>
      <c r="D7" s="88"/>
      <c r="E7" s="88"/>
      <c r="F7" s="88"/>
      <c r="G7" s="88"/>
      <c r="H7" s="89" t="str">
        <f>IF(AuthCode=0,"",IF(VLOOKUP(AuthCode,Addresses,7,FALSE)=0,"",VLOOKUP(AuthCode,Addresses,7,FALSE)))</f>
        <v>Education Department</v>
      </c>
      <c r="I7" s="88"/>
      <c r="J7" s="88"/>
      <c r="K7" s="91"/>
      <c r="L7" s="88"/>
      <c r="M7" s="122"/>
      <c r="N7" s="83"/>
    </row>
    <row r="8" spans="1:14" s="7" customFormat="1" ht="15">
      <c r="A8" s="86"/>
      <c r="B8" s="124"/>
      <c r="C8" s="113"/>
      <c r="D8" s="113"/>
      <c r="E8" s="114"/>
      <c r="F8" s="114"/>
      <c r="G8" s="114"/>
      <c r="H8" s="89" t="str">
        <f>IF(AuthCode=0,"",IF(VLOOKUP(AuthCode,Addresses,8,FALSE)=0,"",VLOOKUP(AuthCode,Addresses,8,FALSE)))</f>
        <v>Provincial House</v>
      </c>
      <c r="I8" s="114"/>
      <c r="J8" s="114"/>
      <c r="K8" s="115"/>
      <c r="L8" s="114"/>
      <c r="M8" s="122"/>
      <c r="N8" s="83"/>
    </row>
    <row r="9" spans="1:14" ht="15">
      <c r="A9" s="85"/>
      <c r="B9" s="124"/>
      <c r="C9" s="113"/>
      <c r="D9" s="113"/>
      <c r="E9" s="114"/>
      <c r="F9" s="114"/>
      <c r="G9" s="88"/>
      <c r="H9" s="89" t="str">
        <f>IF(AuthCode=0,"",IF(VLOOKUP(AuthCode,Addresses,9,FALSE)=0,"",VLOOKUP(AuthCode,Addresses,9,FALSE)))</f>
        <v>Kendrick Road</v>
      </c>
      <c r="I9" s="88"/>
      <c r="J9" s="88"/>
      <c r="K9" s="88"/>
      <c r="L9" s="88"/>
      <c r="M9" s="125"/>
      <c r="N9" s="85"/>
    </row>
    <row r="10" spans="1:14" ht="15" customHeight="1">
      <c r="A10" s="85"/>
      <c r="B10" s="124"/>
      <c r="C10" s="113"/>
      <c r="D10" s="113"/>
      <c r="E10" s="114"/>
      <c r="F10" s="114"/>
      <c r="G10" s="88"/>
      <c r="H10" s="89" t="str">
        <f>IF(AuthCode=0,"",IF(VLOOKUP(AuthCode,Addresses,10,FALSE)=0,"",VLOOKUP(AuthCode,Addresses,10,FALSE)))</f>
        <v>Barry</v>
      </c>
      <c r="I10" s="89"/>
      <c r="J10" s="89"/>
      <c r="K10" s="90"/>
      <c r="L10" s="91"/>
      <c r="M10" s="125"/>
      <c r="N10" s="85"/>
    </row>
    <row r="11" spans="1:14" ht="15">
      <c r="A11" s="85"/>
      <c r="B11" s="124"/>
      <c r="C11" s="113"/>
      <c r="D11" s="113"/>
      <c r="E11" s="114"/>
      <c r="F11" s="114"/>
      <c r="G11" s="88"/>
      <c r="H11" s="89" t="str">
        <f>IF(AuthCode=0,"",IF(VLOOKUP(AuthCode,Addresses,11,FALSE)="",VLOOKUP(AuthCode,Addresses,12,FALSE),VLOOKUP(AuthCode,Addresses,11,FALSE)))</f>
        <v>Vale of Glamorgan</v>
      </c>
      <c r="I11" s="88"/>
      <c r="J11" s="88"/>
      <c r="K11" s="88"/>
      <c r="L11" s="88"/>
      <c r="M11" s="125"/>
      <c r="N11" s="85"/>
    </row>
    <row r="12" spans="1:14" ht="15">
      <c r="A12" s="85"/>
      <c r="B12" s="124"/>
      <c r="C12" s="113"/>
      <c r="D12" s="113"/>
      <c r="E12" s="114"/>
      <c r="F12" s="114"/>
      <c r="G12" s="88"/>
      <c r="H12" s="89" t="str">
        <f>IF(AuthCode=0,"",IF(H11=VLOOKUP(AuthCode,Addresses,12,FALSE),"",VLOOKUP(AuthCode,Addresses,12,FALSE)))</f>
        <v>CF62 8DJ</v>
      </c>
      <c r="I12" s="88"/>
      <c r="J12" s="88"/>
      <c r="K12" s="88"/>
      <c r="L12" s="88"/>
      <c r="M12" s="125"/>
      <c r="N12" s="85"/>
    </row>
    <row r="13" spans="1:14" ht="15">
      <c r="A13" s="85"/>
      <c r="B13" s="124"/>
      <c r="C13" s="113"/>
      <c r="D13" s="113"/>
      <c r="E13" s="114"/>
      <c r="F13" s="114"/>
      <c r="G13" s="114"/>
      <c r="H13" s="114"/>
      <c r="I13" s="88"/>
      <c r="J13" s="88"/>
      <c r="K13" s="88"/>
      <c r="L13" s="88"/>
      <c r="M13" s="125"/>
      <c r="N13" s="85"/>
    </row>
    <row r="14" spans="1:14" ht="15">
      <c r="A14" s="85"/>
      <c r="B14" s="126"/>
      <c r="C14" s="113" t="s">
        <v>294</v>
      </c>
      <c r="D14" s="113"/>
      <c r="E14" s="114"/>
      <c r="F14" s="114"/>
      <c r="G14" s="114"/>
      <c r="H14" s="114"/>
      <c r="I14" s="88"/>
      <c r="J14" s="88"/>
      <c r="K14" s="88"/>
      <c r="L14" s="88"/>
      <c r="M14" s="125"/>
      <c r="N14" s="85"/>
    </row>
    <row r="15" spans="1:14" ht="15">
      <c r="A15" s="85"/>
      <c r="B15" s="124"/>
      <c r="C15" s="113"/>
      <c r="D15" s="113"/>
      <c r="E15" s="114"/>
      <c r="F15" s="114"/>
      <c r="G15" s="114"/>
      <c r="H15" s="114"/>
      <c r="I15" s="88"/>
      <c r="J15" s="88"/>
      <c r="K15" s="88"/>
      <c r="L15" s="88"/>
      <c r="M15" s="125"/>
      <c r="N15" s="85"/>
    </row>
    <row r="16" spans="1:14" ht="20.25" customHeight="1">
      <c r="A16" s="85"/>
      <c r="B16" s="124"/>
      <c r="C16" s="113"/>
      <c r="D16" s="113"/>
      <c r="E16" s="92" t="s">
        <v>295</v>
      </c>
      <c r="F16" s="181" t="str">
        <f>IF(AuthCode=0,"",VLOOKUP(AuthCode,Addresses,3,FALSE))</f>
        <v>Ian Teagle</v>
      </c>
      <c r="G16" s="182"/>
      <c r="H16" s="182"/>
      <c r="I16" s="182"/>
      <c r="J16" s="183"/>
      <c r="K16" s="88"/>
      <c r="L16" s="88"/>
      <c r="M16" s="125"/>
      <c r="N16" s="85"/>
    </row>
    <row r="17" spans="1:14" ht="7.5" customHeight="1">
      <c r="A17" s="85"/>
      <c r="B17" s="124"/>
      <c r="C17" s="113"/>
      <c r="D17" s="113"/>
      <c r="E17" s="92"/>
      <c r="F17" s="116"/>
      <c r="G17" s="116"/>
      <c r="H17" s="116"/>
      <c r="I17" s="117"/>
      <c r="J17" s="89"/>
      <c r="K17" s="88"/>
      <c r="L17" s="88"/>
      <c r="M17" s="125"/>
      <c r="N17" s="85"/>
    </row>
    <row r="18" spans="1:14" ht="20.25" customHeight="1">
      <c r="A18" s="85"/>
      <c r="B18" s="124"/>
      <c r="C18" s="113"/>
      <c r="D18" s="113"/>
      <c r="E18" s="92" t="s">
        <v>296</v>
      </c>
      <c r="F18" s="181" t="str">
        <f>IF(AuthCode=0,"",VLOOKUP(AuthCode,Addresses,4,FALSE))</f>
        <v>iteagle@valeofglamorgan.gov.uk</v>
      </c>
      <c r="G18" s="182"/>
      <c r="H18" s="182"/>
      <c r="I18" s="182"/>
      <c r="J18" s="183"/>
      <c r="K18" s="118"/>
      <c r="L18" s="88"/>
      <c r="M18" s="125"/>
      <c r="N18" s="85"/>
    </row>
    <row r="19" spans="1:14" ht="7.5" customHeight="1">
      <c r="A19" s="85"/>
      <c r="B19" s="126"/>
      <c r="C19" s="88"/>
      <c r="D19" s="88"/>
      <c r="E19" s="92"/>
      <c r="F19" s="89"/>
      <c r="G19" s="89"/>
      <c r="H19" s="89"/>
      <c r="I19" s="89"/>
      <c r="J19" s="89"/>
      <c r="K19" s="88"/>
      <c r="L19" s="88"/>
      <c r="M19" s="125"/>
      <c r="N19" s="85"/>
    </row>
    <row r="20" spans="1:14" ht="20.25" customHeight="1">
      <c r="A20" s="85"/>
      <c r="B20" s="127"/>
      <c r="C20" s="119"/>
      <c r="D20" s="89"/>
      <c r="E20" s="92" t="s">
        <v>297</v>
      </c>
      <c r="F20" s="106" t="str">
        <f>IF(AuthCode=0,"",VLOOKUP(AuthCode,Addresses,5,FALSE))</f>
        <v>01446</v>
      </c>
      <c r="G20" s="184" t="str">
        <f>IF(AuthCode=0,"",VLOOKUP(AuthCode,Addresses,6,FALSE))</f>
        <v>709118</v>
      </c>
      <c r="H20" s="184"/>
      <c r="I20" s="184"/>
      <c r="J20" s="185"/>
      <c r="K20" s="88"/>
      <c r="L20" s="88"/>
      <c r="M20" s="125"/>
      <c r="N20" s="85"/>
    </row>
    <row r="21" spans="1:14" ht="24.75" customHeight="1">
      <c r="A21" s="85"/>
      <c r="B21" s="127"/>
      <c r="C21" s="93"/>
      <c r="D21" s="88"/>
      <c r="E21" s="94"/>
      <c r="F21" s="95"/>
      <c r="G21" s="95"/>
      <c r="H21" s="95"/>
      <c r="I21" s="95"/>
      <c r="J21" s="95"/>
      <c r="K21" s="95"/>
      <c r="L21" s="88"/>
      <c r="M21" s="125"/>
      <c r="N21" s="85"/>
    </row>
    <row r="22" spans="1:14" ht="24.75" customHeight="1">
      <c r="A22" s="85"/>
      <c r="B22" s="127"/>
      <c r="C22" s="93"/>
      <c r="D22" s="88"/>
      <c r="E22" s="94"/>
      <c r="F22" s="88"/>
      <c r="G22" s="95"/>
      <c r="H22" s="95"/>
      <c r="I22" s="95"/>
      <c r="J22" s="95"/>
      <c r="K22" s="96"/>
      <c r="L22" s="88"/>
      <c r="M22" s="125"/>
      <c r="N22" s="85"/>
    </row>
    <row r="23" spans="1:14" ht="48.75" customHeight="1">
      <c r="A23" s="85"/>
      <c r="B23" s="176" t="s">
        <v>249</v>
      </c>
      <c r="C23" s="177"/>
      <c r="D23" s="177"/>
      <c r="E23" s="177"/>
      <c r="F23" s="177"/>
      <c r="G23" s="177"/>
      <c r="H23" s="177"/>
      <c r="I23" s="177"/>
      <c r="J23" s="177"/>
      <c r="K23" s="177"/>
      <c r="L23" s="177"/>
      <c r="M23" s="178"/>
      <c r="N23" s="85"/>
    </row>
    <row r="24" spans="1:14" ht="15">
      <c r="A24" s="85"/>
      <c r="B24" s="176" t="s">
        <v>320</v>
      </c>
      <c r="C24" s="179"/>
      <c r="D24" s="179"/>
      <c r="E24" s="179"/>
      <c r="F24" s="179"/>
      <c r="G24" s="179"/>
      <c r="H24" s="179"/>
      <c r="I24" s="179"/>
      <c r="J24" s="179"/>
      <c r="K24" s="179"/>
      <c r="L24" s="179"/>
      <c r="M24" s="180"/>
      <c r="N24" s="85"/>
    </row>
    <row r="25" spans="1:14" ht="12.75" customHeight="1">
      <c r="A25" s="85"/>
      <c r="B25" s="126"/>
      <c r="C25" s="88"/>
      <c r="D25" s="88"/>
      <c r="E25" s="88"/>
      <c r="F25" s="88"/>
      <c r="G25" s="88"/>
      <c r="H25" s="88"/>
      <c r="I25" s="88"/>
      <c r="J25" s="88"/>
      <c r="K25" s="88"/>
      <c r="L25" s="88"/>
      <c r="M25" s="125"/>
      <c r="N25" s="85"/>
    </row>
    <row r="26" spans="1:14" ht="12.75" customHeight="1">
      <c r="A26" s="85"/>
      <c r="B26" s="126"/>
      <c r="C26" s="88"/>
      <c r="D26" s="88"/>
      <c r="E26" s="88"/>
      <c r="F26" s="88"/>
      <c r="G26" s="88"/>
      <c r="H26" s="88"/>
      <c r="I26" s="88"/>
      <c r="J26" s="88"/>
      <c r="K26" s="88"/>
      <c r="L26" s="88"/>
      <c r="M26" s="125"/>
      <c r="N26" s="85"/>
    </row>
    <row r="27" spans="1:14" ht="14.25" customHeight="1">
      <c r="A27" s="85"/>
      <c r="B27" s="126"/>
      <c r="C27" s="174" t="s">
        <v>298</v>
      </c>
      <c r="D27" s="175"/>
      <c r="E27" s="175"/>
      <c r="F27" s="175"/>
      <c r="G27" s="175"/>
      <c r="H27" s="175"/>
      <c r="I27" s="175"/>
      <c r="J27" s="175"/>
      <c r="K27" s="175"/>
      <c r="L27" s="175"/>
      <c r="M27" s="125"/>
      <c r="N27" s="85"/>
    </row>
    <row r="28" spans="1:14" ht="27" customHeight="1">
      <c r="A28" s="85"/>
      <c r="B28" s="126"/>
      <c r="C28" s="174" t="s">
        <v>299</v>
      </c>
      <c r="D28" s="175"/>
      <c r="E28" s="175"/>
      <c r="F28" s="175"/>
      <c r="G28" s="175"/>
      <c r="H28" s="175"/>
      <c r="I28" s="175"/>
      <c r="J28" s="175"/>
      <c r="K28" s="175"/>
      <c r="L28" s="175"/>
      <c r="M28" s="125"/>
      <c r="N28" s="85"/>
    </row>
    <row r="29" spans="1:14" ht="36.75" customHeight="1">
      <c r="A29" s="85"/>
      <c r="B29" s="126"/>
      <c r="C29" s="97"/>
      <c r="D29" s="120"/>
      <c r="E29" s="120"/>
      <c r="F29" s="120"/>
      <c r="G29" s="120"/>
      <c r="H29" s="120"/>
      <c r="I29" s="120"/>
      <c r="J29" s="120"/>
      <c r="K29" s="120"/>
      <c r="L29" s="120"/>
      <c r="M29" s="125"/>
      <c r="N29" s="85"/>
    </row>
    <row r="30" spans="1:14" ht="18.75" customHeight="1">
      <c r="A30" s="85"/>
      <c r="B30" s="126"/>
      <c r="C30" s="98" t="s">
        <v>300</v>
      </c>
      <c r="D30" s="88"/>
      <c r="E30" s="88"/>
      <c r="F30" s="88"/>
      <c r="G30" s="88"/>
      <c r="H30" s="88"/>
      <c r="I30" s="88"/>
      <c r="J30" s="88"/>
      <c r="K30" s="88"/>
      <c r="L30" s="88"/>
      <c r="M30" s="125"/>
      <c r="N30" s="85"/>
    </row>
    <row r="31" spans="1:14" ht="18.75" customHeight="1">
      <c r="A31" s="85"/>
      <c r="B31" s="126"/>
      <c r="C31" s="98" t="s">
        <v>301</v>
      </c>
      <c r="D31" s="88"/>
      <c r="E31" s="88"/>
      <c r="F31" s="88"/>
      <c r="G31" s="88"/>
      <c r="H31" s="88"/>
      <c r="I31" s="88"/>
      <c r="J31" s="88"/>
      <c r="K31" s="88"/>
      <c r="L31" s="88"/>
      <c r="M31" s="125"/>
      <c r="N31" s="85"/>
    </row>
    <row r="32" spans="1:14" ht="18.75" customHeight="1">
      <c r="A32" s="85"/>
      <c r="B32" s="126"/>
      <c r="C32" s="98" t="s">
        <v>302</v>
      </c>
      <c r="D32" s="88"/>
      <c r="E32" s="88"/>
      <c r="F32" s="88"/>
      <c r="G32" s="88"/>
      <c r="H32" s="88"/>
      <c r="I32" s="88"/>
      <c r="J32" s="88"/>
      <c r="K32" s="88"/>
      <c r="L32" s="88"/>
      <c r="M32" s="125"/>
      <c r="N32" s="85"/>
    </row>
    <row r="33" spans="1:14" ht="18.75" customHeight="1">
      <c r="A33" s="85"/>
      <c r="B33" s="126"/>
      <c r="C33" s="98" t="s">
        <v>303</v>
      </c>
      <c r="D33" s="88"/>
      <c r="E33" s="88"/>
      <c r="F33" s="88"/>
      <c r="G33" s="88"/>
      <c r="H33" s="88"/>
      <c r="I33" s="88"/>
      <c r="J33" s="88"/>
      <c r="K33" s="88"/>
      <c r="L33" s="88"/>
      <c r="M33" s="125"/>
      <c r="N33" s="85"/>
    </row>
    <row r="34" spans="1:14" ht="18.75" customHeight="1">
      <c r="A34" s="85"/>
      <c r="B34" s="126"/>
      <c r="C34" s="98" t="s">
        <v>304</v>
      </c>
      <c r="D34" s="88"/>
      <c r="E34" s="88"/>
      <c r="F34" s="88"/>
      <c r="G34" s="88"/>
      <c r="H34" s="88"/>
      <c r="I34" s="88"/>
      <c r="J34" s="88"/>
      <c r="K34" s="88"/>
      <c r="L34" s="88"/>
      <c r="M34" s="125"/>
      <c r="N34" s="85"/>
    </row>
    <row r="35" spans="1:14" ht="18.75" customHeight="1">
      <c r="A35" s="85"/>
      <c r="B35" s="126"/>
      <c r="C35" s="98" t="s">
        <v>305</v>
      </c>
      <c r="D35" s="88"/>
      <c r="E35" s="88"/>
      <c r="F35" s="88"/>
      <c r="G35" s="88"/>
      <c r="H35" s="88"/>
      <c r="I35" s="88"/>
      <c r="J35" s="88"/>
      <c r="K35" s="88"/>
      <c r="L35" s="88"/>
      <c r="M35" s="125"/>
      <c r="N35" s="85"/>
    </row>
    <row r="36" spans="1:14" ht="18.75" customHeight="1">
      <c r="A36" s="85"/>
      <c r="B36" s="126"/>
      <c r="C36" s="88"/>
      <c r="D36" s="88"/>
      <c r="E36" s="88"/>
      <c r="F36" s="88"/>
      <c r="G36" s="88"/>
      <c r="H36" s="88"/>
      <c r="I36" s="88"/>
      <c r="J36" s="88"/>
      <c r="K36" s="88"/>
      <c r="L36" s="88"/>
      <c r="M36" s="125"/>
      <c r="N36" s="85"/>
    </row>
    <row r="37" spans="1:14" ht="18.75" customHeight="1">
      <c r="A37" s="85"/>
      <c r="B37" s="126"/>
      <c r="C37" s="98" t="s">
        <v>260</v>
      </c>
      <c r="D37" s="88"/>
      <c r="E37" s="88"/>
      <c r="F37" s="88"/>
      <c r="G37" s="88"/>
      <c r="H37" s="88"/>
      <c r="I37" s="88"/>
      <c r="J37" s="88"/>
      <c r="K37" s="88"/>
      <c r="L37" s="88"/>
      <c r="M37" s="125"/>
      <c r="N37" s="85"/>
    </row>
    <row r="38" spans="1:14" ht="18.75" customHeight="1">
      <c r="A38" s="85"/>
      <c r="B38" s="127"/>
      <c r="C38" s="98" t="s">
        <v>261</v>
      </c>
      <c r="D38" s="93"/>
      <c r="E38" s="93"/>
      <c r="F38" s="93"/>
      <c r="G38" s="93"/>
      <c r="H38" s="93"/>
      <c r="I38" s="93"/>
      <c r="J38" s="93"/>
      <c r="K38" s="93"/>
      <c r="L38" s="88"/>
      <c r="M38" s="125"/>
      <c r="N38" s="85"/>
    </row>
    <row r="39" spans="1:14" ht="18.75" customHeight="1">
      <c r="A39" s="85"/>
      <c r="B39" s="127"/>
      <c r="C39" s="98" t="s">
        <v>306</v>
      </c>
      <c r="D39" s="93"/>
      <c r="E39" s="93"/>
      <c r="F39" s="93"/>
      <c r="G39" s="93"/>
      <c r="H39" s="93"/>
      <c r="I39" s="93"/>
      <c r="J39" s="93"/>
      <c r="K39" s="93"/>
      <c r="L39" s="89"/>
      <c r="M39" s="125"/>
      <c r="N39" s="85"/>
    </row>
    <row r="40" spans="1:14" ht="18.75" customHeight="1">
      <c r="A40" s="85"/>
      <c r="B40" s="127"/>
      <c r="C40" s="99"/>
      <c r="D40" s="93"/>
      <c r="E40" s="93"/>
      <c r="F40" s="93"/>
      <c r="G40" s="93"/>
      <c r="H40" s="93"/>
      <c r="I40" s="93"/>
      <c r="J40" s="93"/>
      <c r="K40" s="93"/>
      <c r="L40" s="88"/>
      <c r="M40" s="125"/>
      <c r="N40" s="85"/>
    </row>
    <row r="41" spans="1:14" ht="18.75" customHeight="1">
      <c r="A41" s="85"/>
      <c r="B41" s="128"/>
      <c r="C41" s="129"/>
      <c r="D41" s="130"/>
      <c r="E41" s="130"/>
      <c r="F41" s="130"/>
      <c r="G41" s="130"/>
      <c r="H41" s="130"/>
      <c r="I41" s="130"/>
      <c r="J41" s="130"/>
      <c r="K41" s="130"/>
      <c r="L41" s="131"/>
      <c r="M41" s="132"/>
      <c r="N41" s="85"/>
    </row>
    <row r="42" spans="1:14" ht="15">
      <c r="A42" s="85"/>
      <c r="B42" s="100"/>
      <c r="C42" s="101"/>
      <c r="D42" s="100"/>
      <c r="E42" s="100"/>
      <c r="F42" s="100"/>
      <c r="G42" s="100"/>
      <c r="H42" s="100"/>
      <c r="I42" s="100"/>
      <c r="J42" s="100"/>
      <c r="K42" s="100"/>
      <c r="L42" s="85"/>
      <c r="M42" s="85"/>
      <c r="N42" s="85"/>
    </row>
    <row r="43" ht="15" hidden="1"/>
  </sheetData>
  <sheetProtection sheet="1" objects="1" scenarios="1"/>
  <mergeCells count="7">
    <mergeCell ref="C28:L28"/>
    <mergeCell ref="B23:M23"/>
    <mergeCell ref="B24:M24"/>
    <mergeCell ref="F16:J16"/>
    <mergeCell ref="F18:J18"/>
    <mergeCell ref="G20:J20"/>
    <mergeCell ref="C27:L27"/>
  </mergeCells>
  <printOptions horizontalCentered="1"/>
  <pageMargins left="0.3" right="0.29" top="0.5" bottom="0.63" header="0.25" footer="0.5118110236220472"/>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codeName="Sheet7">
    <tabColor indexed="10"/>
  </sheetPr>
  <dimension ref="A1:C23"/>
  <sheetViews>
    <sheetView workbookViewId="0" topLeftCell="A1">
      <selection activeCell="A8" sqref="A8"/>
    </sheetView>
  </sheetViews>
  <sheetFormatPr defaultColWidth="8.88671875" defaultRowHeight="15"/>
  <cols>
    <col min="1" max="1" width="6.4453125" style="0" bestFit="1" customWidth="1"/>
    <col min="2" max="2" width="7.21484375" style="0" bestFit="1" customWidth="1"/>
    <col min="3" max="3" width="15.4453125" style="0" bestFit="1" customWidth="1"/>
  </cols>
  <sheetData>
    <row r="1" spans="1:3" ht="15">
      <c r="A1" s="53" t="s">
        <v>60</v>
      </c>
      <c r="B1" s="53" t="s">
        <v>14</v>
      </c>
      <c r="C1" s="52" t="s">
        <v>61</v>
      </c>
    </row>
    <row r="2" spans="1:3" ht="15">
      <c r="A2" s="51">
        <v>512</v>
      </c>
      <c r="B2" s="51">
        <v>660</v>
      </c>
      <c r="C2" s="51" t="s">
        <v>62</v>
      </c>
    </row>
    <row r="3" spans="1:3" ht="15">
      <c r="A3" s="51">
        <v>514</v>
      </c>
      <c r="B3" s="51">
        <v>661</v>
      </c>
      <c r="C3" s="51" t="s">
        <v>63</v>
      </c>
    </row>
    <row r="4" spans="1:3" ht="15">
      <c r="A4" s="51">
        <v>516</v>
      </c>
      <c r="B4" s="51">
        <v>662</v>
      </c>
      <c r="C4" s="51" t="s">
        <v>64</v>
      </c>
    </row>
    <row r="5" spans="1:3" ht="15">
      <c r="A5" s="51">
        <v>518</v>
      </c>
      <c r="B5" s="51">
        <v>663</v>
      </c>
      <c r="C5" s="51" t="s">
        <v>65</v>
      </c>
    </row>
    <row r="6" spans="1:3" ht="15">
      <c r="A6" s="51">
        <v>520</v>
      </c>
      <c r="B6" s="51">
        <v>664</v>
      </c>
      <c r="C6" s="51" t="s">
        <v>66</v>
      </c>
    </row>
    <row r="7" spans="1:3" ht="15">
      <c r="A7" s="51">
        <v>522</v>
      </c>
      <c r="B7" s="51">
        <v>665</v>
      </c>
      <c r="C7" s="51" t="s">
        <v>67</v>
      </c>
    </row>
    <row r="8" spans="1:3" ht="15">
      <c r="A8" s="51">
        <v>524</v>
      </c>
      <c r="B8" s="51">
        <v>666</v>
      </c>
      <c r="C8" s="51" t="s">
        <v>68</v>
      </c>
    </row>
    <row r="9" spans="1:3" ht="15">
      <c r="A9" s="51">
        <v>526</v>
      </c>
      <c r="B9" s="51">
        <v>667</v>
      </c>
      <c r="C9" s="51" t="s">
        <v>69</v>
      </c>
    </row>
    <row r="10" spans="1:3" ht="15">
      <c r="A10" s="51">
        <v>528</v>
      </c>
      <c r="B10" s="51">
        <v>668</v>
      </c>
      <c r="C10" s="51" t="s">
        <v>70</v>
      </c>
    </row>
    <row r="11" spans="1:3" ht="15">
      <c r="A11" s="51">
        <v>530</v>
      </c>
      <c r="B11" s="51">
        <v>669</v>
      </c>
      <c r="C11" s="51" t="s">
        <v>71</v>
      </c>
    </row>
    <row r="12" spans="1:3" ht="15">
      <c r="A12" s="51">
        <v>532</v>
      </c>
      <c r="B12" s="51">
        <v>670</v>
      </c>
      <c r="C12" s="51" t="s">
        <v>72</v>
      </c>
    </row>
    <row r="13" spans="1:3" ht="15">
      <c r="A13" s="51">
        <v>534</v>
      </c>
      <c r="B13" s="51">
        <v>671</v>
      </c>
      <c r="C13" s="51" t="s">
        <v>73</v>
      </c>
    </row>
    <row r="14" spans="1:3" ht="15">
      <c r="A14" s="51">
        <v>536</v>
      </c>
      <c r="B14" s="51">
        <v>672</v>
      </c>
      <c r="C14" s="51" t="s">
        <v>74</v>
      </c>
    </row>
    <row r="15" spans="1:3" ht="15">
      <c r="A15" s="51">
        <v>538</v>
      </c>
      <c r="B15" s="51">
        <v>673</v>
      </c>
      <c r="C15" s="77" t="s">
        <v>279</v>
      </c>
    </row>
    <row r="16" spans="1:3" ht="15">
      <c r="A16" s="51">
        <v>540</v>
      </c>
      <c r="B16" s="51">
        <v>674</v>
      </c>
      <c r="C16" s="77" t="s">
        <v>280</v>
      </c>
    </row>
    <row r="17" spans="1:3" ht="15">
      <c r="A17" s="51">
        <v>542</v>
      </c>
      <c r="B17" s="51">
        <v>675</v>
      </c>
      <c r="C17" s="51" t="s">
        <v>75</v>
      </c>
    </row>
    <row r="18" spans="1:3" ht="15">
      <c r="A18" s="51">
        <v>544</v>
      </c>
      <c r="B18" s="51">
        <v>676</v>
      </c>
      <c r="C18" s="51" t="s">
        <v>76</v>
      </c>
    </row>
    <row r="19" spans="1:3" ht="15">
      <c r="A19" s="51">
        <v>545</v>
      </c>
      <c r="B19" s="51">
        <v>677</v>
      </c>
      <c r="C19" s="51" t="s">
        <v>77</v>
      </c>
    </row>
    <row r="20" spans="1:3" ht="15">
      <c r="A20" s="51">
        <v>546</v>
      </c>
      <c r="B20" s="51">
        <v>678</v>
      </c>
      <c r="C20" s="51" t="s">
        <v>78</v>
      </c>
    </row>
    <row r="21" spans="1:3" ht="15">
      <c r="A21" s="51">
        <v>548</v>
      </c>
      <c r="B21" s="51">
        <v>679</v>
      </c>
      <c r="C21" s="51" t="s">
        <v>79</v>
      </c>
    </row>
    <row r="22" spans="1:3" ht="15">
      <c r="A22" s="51">
        <v>550</v>
      </c>
      <c r="B22" s="51">
        <v>680</v>
      </c>
      <c r="C22" s="51" t="s">
        <v>80</v>
      </c>
    </row>
    <row r="23" spans="1:3" ht="15">
      <c r="A23" s="51">
        <v>552</v>
      </c>
      <c r="B23" s="51">
        <v>681</v>
      </c>
      <c r="C23" s="51" t="s">
        <v>81</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G50"/>
  <sheetViews>
    <sheetView zoomScale="75" zoomScaleNormal="75" workbookViewId="0" topLeftCell="A1">
      <selection activeCell="J12" sqref="J12"/>
    </sheetView>
  </sheetViews>
  <sheetFormatPr defaultColWidth="8.88671875" defaultRowHeight="15"/>
  <cols>
    <col min="1" max="1" width="3.3359375" style="4" customWidth="1"/>
    <col min="2" max="2" width="31.3359375" style="4" customWidth="1"/>
    <col min="3" max="3" width="11.10546875" style="4" customWidth="1"/>
    <col min="4" max="9" width="12.77734375" style="4" customWidth="1"/>
    <col min="10" max="10" width="13.99609375" style="4" bestFit="1" customWidth="1"/>
    <col min="11" max="16384" width="8.88671875" style="4" customWidth="1"/>
  </cols>
  <sheetData>
    <row r="1" spans="1:10" ht="15.75">
      <c r="A1" s="9" t="s">
        <v>1</v>
      </c>
      <c r="B1" s="9"/>
      <c r="C1" s="16" t="str">
        <f>Primary!C1</f>
        <v>Year:</v>
      </c>
      <c r="D1" s="136" t="str">
        <f>LEFT(year,4)&amp;"-"&amp;RIGHT(year,2)</f>
        <v>2011-12</v>
      </c>
      <c r="E1" s="16" t="str">
        <f>Primary!E1</f>
        <v>LEA Name:</v>
      </c>
      <c r="F1" s="5" t="str">
        <f>Primary!F1</f>
        <v>Vale of Glamorgan Council</v>
      </c>
      <c r="G1" s="5"/>
      <c r="H1" s="5"/>
      <c r="I1" s="16" t="str">
        <f>Primary!I1</f>
        <v>LEA Code:</v>
      </c>
      <c r="J1" s="15">
        <f>Primary!J1</f>
        <v>673</v>
      </c>
    </row>
    <row r="2" spans="1:10" ht="15.75">
      <c r="A2" s="9"/>
      <c r="E2" s="6"/>
      <c r="F2" s="57"/>
      <c r="G2" s="56"/>
      <c r="I2" s="6"/>
      <c r="J2" s="55"/>
    </row>
    <row r="3" ht="15.75">
      <c r="A3" s="9" t="s">
        <v>16</v>
      </c>
    </row>
    <row r="5" spans="2:10" ht="15">
      <c r="B5" s="13" t="s">
        <v>2</v>
      </c>
      <c r="C5" s="13" t="s">
        <v>3</v>
      </c>
      <c r="D5" s="14" t="s">
        <v>4</v>
      </c>
      <c r="E5" s="14" t="s">
        <v>5</v>
      </c>
      <c r="F5" s="14" t="s">
        <v>6</v>
      </c>
      <c r="G5" s="13" t="s">
        <v>7</v>
      </c>
      <c r="H5" s="13" t="s">
        <v>8</v>
      </c>
      <c r="I5" s="13" t="s">
        <v>17</v>
      </c>
      <c r="J5" s="13" t="s">
        <v>18</v>
      </c>
    </row>
    <row r="6" spans="1:10" s="18" customFormat="1" ht="15.75">
      <c r="A6" s="42"/>
      <c r="B6" s="61" t="s">
        <v>39</v>
      </c>
      <c r="C6" s="58" t="s">
        <v>40</v>
      </c>
      <c r="D6" s="43" t="s">
        <v>43</v>
      </c>
      <c r="E6" s="43" t="s">
        <v>47</v>
      </c>
      <c r="F6" s="44" t="s">
        <v>48</v>
      </c>
      <c r="G6" s="45" t="s">
        <v>51</v>
      </c>
      <c r="H6" s="46"/>
      <c r="I6" s="47" t="s">
        <v>55</v>
      </c>
      <c r="J6" s="47" t="s">
        <v>57</v>
      </c>
    </row>
    <row r="7" spans="1:10" s="18" customFormat="1" ht="15.75">
      <c r="A7" s="42"/>
      <c r="B7" s="62"/>
      <c r="C7" s="59" t="s">
        <v>41</v>
      </c>
      <c r="D7" s="75" t="s">
        <v>44</v>
      </c>
      <c r="E7" s="44" t="s">
        <v>44</v>
      </c>
      <c r="F7" s="44" t="s">
        <v>49</v>
      </c>
      <c r="G7" s="47" t="s">
        <v>52</v>
      </c>
      <c r="H7" s="47" t="s">
        <v>52</v>
      </c>
      <c r="I7" s="48" t="s">
        <v>21</v>
      </c>
      <c r="J7" s="48" t="s">
        <v>58</v>
      </c>
    </row>
    <row r="8" spans="1:10" s="18" customFormat="1" ht="15.75">
      <c r="A8" s="42"/>
      <c r="B8" s="62"/>
      <c r="C8" s="59" t="s">
        <v>42</v>
      </c>
      <c r="D8" s="75" t="s">
        <v>45</v>
      </c>
      <c r="E8" s="44" t="s">
        <v>45</v>
      </c>
      <c r="F8" s="48" t="s">
        <v>50</v>
      </c>
      <c r="G8" s="48" t="s">
        <v>53</v>
      </c>
      <c r="H8" s="48" t="s">
        <v>54</v>
      </c>
      <c r="I8" s="48" t="s">
        <v>56</v>
      </c>
      <c r="J8" s="48" t="s">
        <v>59</v>
      </c>
    </row>
    <row r="9" spans="1:10" s="18" customFormat="1" ht="15.75">
      <c r="A9" s="42"/>
      <c r="B9" s="63"/>
      <c r="C9" s="60"/>
      <c r="D9" s="50" t="s">
        <v>46</v>
      </c>
      <c r="E9" s="50"/>
      <c r="F9" s="49"/>
      <c r="G9" s="49" t="s">
        <v>9</v>
      </c>
      <c r="H9" s="49" t="s">
        <v>10</v>
      </c>
      <c r="I9" s="49" t="s">
        <v>9</v>
      </c>
      <c r="J9" s="49" t="s">
        <v>9</v>
      </c>
    </row>
    <row r="10" spans="1:5" ht="23.25" customHeight="1">
      <c r="A10" s="65" t="s">
        <v>82</v>
      </c>
      <c r="E10" s="8"/>
    </row>
    <row r="11" spans="2:10" ht="15">
      <c r="B11" s="10" t="s">
        <v>324</v>
      </c>
      <c r="C11" s="31">
        <v>1010</v>
      </c>
      <c r="D11" s="66"/>
      <c r="E11" s="67"/>
      <c r="F11" s="1">
        <v>49</v>
      </c>
      <c r="G11" s="1">
        <f>278141.718564186/1000</f>
        <v>278.141718564186</v>
      </c>
      <c r="H11" s="133">
        <f>IF(F11="",0,G11/F11*1000)</f>
        <v>5676.361603350735</v>
      </c>
      <c r="I11" s="1">
        <v>17.64720539587851</v>
      </c>
      <c r="J11" s="1">
        <v>45.711</v>
      </c>
    </row>
    <row r="12" spans="2:10" ht="15">
      <c r="B12" s="10" t="s">
        <v>325</v>
      </c>
      <c r="C12" s="31">
        <v>1011</v>
      </c>
      <c r="D12" s="66"/>
      <c r="E12" s="67"/>
      <c r="F12" s="1">
        <v>51.25</v>
      </c>
      <c r="G12" s="1">
        <f>272971.615297651/1000</f>
        <v>272.971615297651</v>
      </c>
      <c r="H12" s="133">
        <f>IF(F12="",0,G12/F12*1000)</f>
        <v>5326.275420441971</v>
      </c>
      <c r="I12" s="1">
        <v>9.57895841434839</v>
      </c>
      <c r="J12" s="1">
        <v>47.81</v>
      </c>
    </row>
    <row r="13" spans="2:10" ht="15">
      <c r="B13" s="10" t="s">
        <v>326</v>
      </c>
      <c r="C13" s="31">
        <v>1013</v>
      </c>
      <c r="D13" s="66"/>
      <c r="E13" s="67"/>
      <c r="F13" s="1">
        <v>40.5</v>
      </c>
      <c r="G13" s="1">
        <f>235731.472986781/1000</f>
        <v>235.731472986781</v>
      </c>
      <c r="H13" s="133">
        <f>IF(F13="",0,G13/F13*1000)</f>
        <v>5820.530197204469</v>
      </c>
      <c r="I13" s="1">
        <v>4.352462239747117</v>
      </c>
      <c r="J13" s="1">
        <v>37.782</v>
      </c>
    </row>
    <row r="14" spans="6:7" ht="15">
      <c r="F14" s="2"/>
      <c r="G14" s="2"/>
    </row>
    <row r="15" spans="1:10" ht="15.75">
      <c r="A15" s="54" t="s">
        <v>84</v>
      </c>
      <c r="F15" s="134">
        <f>SUM(F11:F13)</f>
        <v>140.75</v>
      </c>
      <c r="G15" s="134">
        <f>SUM(G11:G13)</f>
        <v>786.844806848618</v>
      </c>
      <c r="H15" s="135">
        <f>IF(F15=0,0,G15/F15*1000)</f>
        <v>5590.371629475083</v>
      </c>
      <c r="I15" s="134">
        <f>SUM(I11:I13)</f>
        <v>31.57862604997402</v>
      </c>
      <c r="J15" s="134">
        <f>SUM(J11:J13)</f>
        <v>131.303</v>
      </c>
    </row>
    <row r="17" spans="1:33" ht="15">
      <c r="A17" s="8"/>
      <c r="B17" s="8"/>
      <c r="K17" s="8"/>
      <c r="L17" s="8"/>
      <c r="M17" s="8"/>
      <c r="N17" s="8"/>
      <c r="O17" s="8"/>
      <c r="P17" s="8"/>
      <c r="Q17" s="8"/>
      <c r="R17" s="8"/>
      <c r="S17" s="8"/>
      <c r="T17" s="8"/>
      <c r="U17" s="8"/>
      <c r="V17" s="8"/>
      <c r="W17" s="8"/>
      <c r="X17" s="8"/>
      <c r="Y17" s="8"/>
      <c r="Z17" s="8"/>
      <c r="AA17" s="8"/>
      <c r="AB17" s="8"/>
      <c r="AC17" s="8"/>
      <c r="AD17" s="8"/>
      <c r="AE17" s="8"/>
      <c r="AF17" s="8"/>
      <c r="AG17" s="8"/>
    </row>
    <row r="18" spans="1:33" ht="15">
      <c r="A18" s="8"/>
      <c r="B18" s="8"/>
      <c r="K18" s="8"/>
      <c r="L18" s="8"/>
      <c r="M18" s="8"/>
      <c r="N18" s="8"/>
      <c r="O18" s="8"/>
      <c r="P18" s="8"/>
      <c r="Q18" s="8"/>
      <c r="R18" s="8"/>
      <c r="S18" s="8"/>
      <c r="T18" s="8"/>
      <c r="U18" s="8"/>
      <c r="V18" s="8"/>
      <c r="W18" s="8"/>
      <c r="X18" s="8"/>
      <c r="Y18" s="8"/>
      <c r="Z18" s="8"/>
      <c r="AA18" s="8"/>
      <c r="AB18" s="8"/>
      <c r="AC18" s="8"/>
      <c r="AD18" s="8"/>
      <c r="AE18" s="8"/>
      <c r="AF18" s="8"/>
      <c r="AG18" s="8"/>
    </row>
    <row r="19" spans="1:33" ht="15">
      <c r="A19" s="8"/>
      <c r="B19" s="8"/>
      <c r="K19" s="8"/>
      <c r="L19" s="8"/>
      <c r="M19" s="8"/>
      <c r="N19" s="8"/>
      <c r="O19" s="8"/>
      <c r="P19" s="8"/>
      <c r="Q19" s="8"/>
      <c r="R19" s="8"/>
      <c r="S19" s="8"/>
      <c r="T19" s="8"/>
      <c r="U19" s="8"/>
      <c r="V19" s="8"/>
      <c r="W19" s="8"/>
      <c r="X19" s="8"/>
      <c r="Y19" s="8"/>
      <c r="Z19" s="8"/>
      <c r="AA19" s="8"/>
      <c r="AB19" s="8"/>
      <c r="AC19" s="8"/>
      <c r="AD19" s="8"/>
      <c r="AE19" s="8"/>
      <c r="AF19" s="8"/>
      <c r="AG19" s="8"/>
    </row>
    <row r="20" spans="1:33" ht="15">
      <c r="A20" s="8"/>
      <c r="B20" s="8"/>
      <c r="K20" s="8"/>
      <c r="L20" s="8"/>
      <c r="M20" s="8"/>
      <c r="N20" s="8"/>
      <c r="O20" s="8"/>
      <c r="P20" s="8"/>
      <c r="Q20" s="8"/>
      <c r="R20" s="8"/>
      <c r="S20" s="8"/>
      <c r="T20" s="8"/>
      <c r="U20" s="8"/>
      <c r="V20" s="8"/>
      <c r="W20" s="8"/>
      <c r="X20" s="8"/>
      <c r="Y20" s="8"/>
      <c r="Z20" s="8"/>
      <c r="AA20" s="8"/>
      <c r="AB20" s="8"/>
      <c r="AC20" s="8"/>
      <c r="AD20" s="8"/>
      <c r="AE20" s="8"/>
      <c r="AF20" s="8"/>
      <c r="AG20" s="8"/>
    </row>
    <row r="21" spans="1:33" ht="15">
      <c r="A21" s="8"/>
      <c r="B21" s="8"/>
      <c r="K21" s="8"/>
      <c r="L21" s="8"/>
      <c r="M21" s="8"/>
      <c r="N21" s="8"/>
      <c r="O21" s="8"/>
      <c r="P21" s="8"/>
      <c r="Q21" s="8"/>
      <c r="R21" s="8"/>
      <c r="S21" s="8"/>
      <c r="T21" s="8"/>
      <c r="U21" s="8"/>
      <c r="V21" s="8"/>
      <c r="W21" s="8"/>
      <c r="X21" s="8"/>
      <c r="Y21" s="8"/>
      <c r="Z21" s="8"/>
      <c r="AA21" s="8"/>
      <c r="AB21" s="8"/>
      <c r="AC21" s="8"/>
      <c r="AD21" s="8"/>
      <c r="AE21" s="8"/>
      <c r="AF21" s="8"/>
      <c r="AG21" s="8"/>
    </row>
    <row r="22" spans="1:33" ht="15.75">
      <c r="A22" s="12"/>
      <c r="B22" s="8"/>
      <c r="K22" s="8"/>
      <c r="L22" s="8"/>
      <c r="M22" s="8"/>
      <c r="N22" s="8"/>
      <c r="O22" s="8"/>
      <c r="P22" s="8"/>
      <c r="Q22" s="8"/>
      <c r="R22" s="8"/>
      <c r="S22" s="8"/>
      <c r="T22" s="8"/>
      <c r="U22" s="8"/>
      <c r="V22" s="8"/>
      <c r="W22" s="8"/>
      <c r="X22" s="8"/>
      <c r="Y22" s="8"/>
      <c r="Z22" s="8"/>
      <c r="AA22" s="8"/>
      <c r="AB22" s="8"/>
      <c r="AC22" s="8"/>
      <c r="AD22" s="8"/>
      <c r="AE22" s="8"/>
      <c r="AF22" s="8"/>
      <c r="AG22" s="8"/>
    </row>
    <row r="23" spans="1:33" ht="15">
      <c r="A23" s="8"/>
      <c r="B23" s="8"/>
      <c r="K23" s="8"/>
      <c r="L23" s="8"/>
      <c r="M23" s="8"/>
      <c r="N23" s="8"/>
      <c r="O23" s="8"/>
      <c r="P23" s="8"/>
      <c r="Q23" s="8"/>
      <c r="R23" s="8"/>
      <c r="S23" s="8"/>
      <c r="T23" s="8"/>
      <c r="U23" s="8"/>
      <c r="V23" s="8"/>
      <c r="W23" s="8"/>
      <c r="X23" s="8"/>
      <c r="Y23" s="8"/>
      <c r="Z23" s="8"/>
      <c r="AA23" s="8"/>
      <c r="AB23" s="8"/>
      <c r="AC23" s="8"/>
      <c r="AD23" s="8"/>
      <c r="AE23" s="8"/>
      <c r="AF23" s="8"/>
      <c r="AG23" s="8"/>
    </row>
    <row r="24" spans="1:33" ht="15">
      <c r="A24" s="8"/>
      <c r="B24" s="8"/>
      <c r="K24" s="8"/>
      <c r="L24" s="8"/>
      <c r="M24" s="8"/>
      <c r="N24" s="8"/>
      <c r="O24" s="8"/>
      <c r="P24" s="8"/>
      <c r="Q24" s="8"/>
      <c r="R24" s="8"/>
      <c r="S24" s="8"/>
      <c r="T24" s="8"/>
      <c r="U24" s="8"/>
      <c r="V24" s="8"/>
      <c r="W24" s="8"/>
      <c r="X24" s="8"/>
      <c r="Y24" s="8"/>
      <c r="Z24" s="8"/>
      <c r="AA24" s="8"/>
      <c r="AB24" s="8"/>
      <c r="AC24" s="8"/>
      <c r="AD24" s="8"/>
      <c r="AE24" s="8"/>
      <c r="AF24" s="8"/>
      <c r="AG24" s="8"/>
    </row>
    <row r="25" spans="1:33" ht="15.75">
      <c r="A25" s="12"/>
      <c r="B25" s="8"/>
      <c r="K25" s="8"/>
      <c r="L25" s="8"/>
      <c r="M25" s="8"/>
      <c r="N25" s="8"/>
      <c r="O25" s="8"/>
      <c r="P25" s="8"/>
      <c r="Q25" s="8"/>
      <c r="R25" s="8"/>
      <c r="S25" s="8"/>
      <c r="T25" s="8"/>
      <c r="U25" s="8"/>
      <c r="V25" s="8"/>
      <c r="W25" s="8"/>
      <c r="X25" s="8"/>
      <c r="Y25" s="8"/>
      <c r="Z25" s="8"/>
      <c r="AA25" s="8"/>
      <c r="AB25" s="8"/>
      <c r="AC25" s="8"/>
      <c r="AD25" s="8"/>
      <c r="AE25" s="8"/>
      <c r="AF25" s="8"/>
      <c r="AG25" s="8"/>
    </row>
    <row r="26" spans="1:33" ht="15">
      <c r="A26" s="8"/>
      <c r="B26" s="8"/>
      <c r="K26" s="8"/>
      <c r="L26" s="8"/>
      <c r="M26" s="8"/>
      <c r="N26" s="8"/>
      <c r="O26" s="8"/>
      <c r="P26" s="8"/>
      <c r="Q26" s="8"/>
      <c r="R26" s="8"/>
      <c r="S26" s="8"/>
      <c r="T26" s="8"/>
      <c r="U26" s="8"/>
      <c r="V26" s="8"/>
      <c r="W26" s="8"/>
      <c r="X26" s="8"/>
      <c r="Y26" s="8"/>
      <c r="Z26" s="8"/>
      <c r="AA26" s="8"/>
      <c r="AB26" s="8"/>
      <c r="AC26" s="8"/>
      <c r="AD26" s="8"/>
      <c r="AE26" s="8"/>
      <c r="AF26" s="8"/>
      <c r="AG26" s="8"/>
    </row>
    <row r="27" spans="1:33" ht="15">
      <c r="A27" s="8"/>
      <c r="B27" s="8"/>
      <c r="K27" s="8"/>
      <c r="L27" s="8"/>
      <c r="M27" s="8"/>
      <c r="N27" s="8"/>
      <c r="O27" s="8"/>
      <c r="P27" s="8"/>
      <c r="Q27" s="8"/>
      <c r="R27" s="8"/>
      <c r="S27" s="8"/>
      <c r="T27" s="8"/>
      <c r="U27" s="8"/>
      <c r="V27" s="8"/>
      <c r="W27" s="8"/>
      <c r="X27" s="8"/>
      <c r="Y27" s="8"/>
      <c r="Z27" s="8"/>
      <c r="AA27" s="8"/>
      <c r="AB27" s="8"/>
      <c r="AC27" s="8"/>
      <c r="AD27" s="8"/>
      <c r="AE27" s="8"/>
      <c r="AF27" s="8"/>
      <c r="AG27" s="8"/>
    </row>
    <row r="28" spans="1:33" ht="15">
      <c r="A28" s="8"/>
      <c r="B28" s="8"/>
      <c r="K28" s="8"/>
      <c r="L28" s="8"/>
      <c r="M28" s="8"/>
      <c r="N28" s="8"/>
      <c r="O28" s="8"/>
      <c r="P28" s="8"/>
      <c r="Q28" s="8"/>
      <c r="R28" s="8"/>
      <c r="S28" s="8"/>
      <c r="T28" s="8"/>
      <c r="U28" s="8"/>
      <c r="V28" s="8"/>
      <c r="W28" s="8"/>
      <c r="X28" s="8"/>
      <c r="Y28" s="8"/>
      <c r="Z28" s="8"/>
      <c r="AA28" s="8"/>
      <c r="AB28" s="8"/>
      <c r="AC28" s="8"/>
      <c r="AD28" s="8"/>
      <c r="AE28" s="8"/>
      <c r="AF28" s="8"/>
      <c r="AG28" s="8"/>
    </row>
    <row r="29" spans="1:33" ht="15.75">
      <c r="A29" s="12"/>
      <c r="B29" s="8"/>
      <c r="K29" s="8"/>
      <c r="L29" s="8"/>
      <c r="M29" s="8"/>
      <c r="N29" s="8"/>
      <c r="O29" s="8"/>
      <c r="P29" s="8"/>
      <c r="Q29" s="8"/>
      <c r="R29" s="8"/>
      <c r="S29" s="8"/>
      <c r="T29" s="8"/>
      <c r="U29" s="8"/>
      <c r="V29" s="8"/>
      <c r="W29" s="8"/>
      <c r="X29" s="8"/>
      <c r="Y29" s="8"/>
      <c r="Z29" s="8"/>
      <c r="AA29" s="8"/>
      <c r="AB29" s="8"/>
      <c r="AC29" s="8"/>
      <c r="AD29" s="8"/>
      <c r="AE29" s="8"/>
      <c r="AF29" s="8"/>
      <c r="AG29" s="8"/>
    </row>
    <row r="30" spans="1:33" ht="15">
      <c r="A30" s="8"/>
      <c r="B30" s="8"/>
      <c r="K30" s="8"/>
      <c r="L30" s="8"/>
      <c r="M30" s="8"/>
      <c r="N30" s="8"/>
      <c r="O30" s="8"/>
      <c r="P30" s="8"/>
      <c r="Q30" s="8"/>
      <c r="R30" s="8"/>
      <c r="S30" s="8"/>
      <c r="T30" s="8"/>
      <c r="U30" s="8"/>
      <c r="V30" s="8"/>
      <c r="W30" s="8"/>
      <c r="X30" s="8"/>
      <c r="Y30" s="8"/>
      <c r="Z30" s="8"/>
      <c r="AA30" s="8"/>
      <c r="AB30" s="8"/>
      <c r="AC30" s="8"/>
      <c r="AD30" s="8"/>
      <c r="AE30" s="8"/>
      <c r="AF30" s="8"/>
      <c r="AG30" s="8"/>
    </row>
    <row r="31" spans="1:33" ht="15.75">
      <c r="A31" s="12"/>
      <c r="B31" s="8"/>
      <c r="K31" s="8"/>
      <c r="L31" s="8"/>
      <c r="M31" s="8"/>
      <c r="N31" s="8"/>
      <c r="O31" s="8"/>
      <c r="P31" s="8"/>
      <c r="Q31" s="8"/>
      <c r="R31" s="8"/>
      <c r="S31" s="8"/>
      <c r="T31" s="8"/>
      <c r="U31" s="8"/>
      <c r="V31" s="8"/>
      <c r="W31" s="8"/>
      <c r="X31" s="8"/>
      <c r="Y31" s="8"/>
      <c r="Z31" s="8"/>
      <c r="AA31" s="8"/>
      <c r="AB31" s="8"/>
      <c r="AC31" s="8"/>
      <c r="AD31" s="8"/>
      <c r="AE31" s="8"/>
      <c r="AF31" s="8"/>
      <c r="AG31" s="8"/>
    </row>
    <row r="32" spans="1:33" ht="15">
      <c r="A32" s="8"/>
      <c r="B32" s="8"/>
      <c r="K32" s="8"/>
      <c r="L32" s="8"/>
      <c r="M32" s="8"/>
      <c r="N32" s="8"/>
      <c r="O32" s="8"/>
      <c r="P32" s="8"/>
      <c r="Q32" s="8"/>
      <c r="R32" s="8"/>
      <c r="S32" s="8"/>
      <c r="T32" s="8"/>
      <c r="U32" s="8"/>
      <c r="V32" s="8"/>
      <c r="W32" s="8"/>
      <c r="X32" s="8"/>
      <c r="Y32" s="8"/>
      <c r="Z32" s="8"/>
      <c r="AA32" s="8"/>
      <c r="AB32" s="8"/>
      <c r="AC32" s="8"/>
      <c r="AD32" s="8"/>
      <c r="AE32" s="8"/>
      <c r="AF32" s="8"/>
      <c r="AG32" s="8"/>
    </row>
    <row r="33" spans="1:33" ht="15">
      <c r="A33" s="8"/>
      <c r="B33" s="8"/>
      <c r="K33" s="8"/>
      <c r="L33" s="8"/>
      <c r="M33" s="8"/>
      <c r="N33" s="8"/>
      <c r="O33" s="8"/>
      <c r="P33" s="8"/>
      <c r="Q33" s="8"/>
      <c r="R33" s="8"/>
      <c r="S33" s="8"/>
      <c r="T33" s="8"/>
      <c r="U33" s="8"/>
      <c r="V33" s="8"/>
      <c r="W33" s="8"/>
      <c r="X33" s="8"/>
      <c r="Y33" s="8"/>
      <c r="Z33" s="8"/>
      <c r="AA33" s="8"/>
      <c r="AB33" s="8"/>
      <c r="AC33" s="8"/>
      <c r="AD33" s="8"/>
      <c r="AE33" s="8"/>
      <c r="AF33" s="8"/>
      <c r="AG33" s="8"/>
    </row>
    <row r="34" spans="1:33" ht="15">
      <c r="A34" s="8"/>
      <c r="B34" s="8"/>
      <c r="K34" s="8"/>
      <c r="L34" s="8"/>
      <c r="M34" s="8"/>
      <c r="N34" s="8"/>
      <c r="O34" s="8"/>
      <c r="P34" s="8"/>
      <c r="Q34" s="8"/>
      <c r="R34" s="8"/>
      <c r="S34" s="8"/>
      <c r="T34" s="8"/>
      <c r="U34" s="8"/>
      <c r="V34" s="8"/>
      <c r="W34" s="8"/>
      <c r="X34" s="8"/>
      <c r="Y34" s="8"/>
      <c r="Z34" s="8"/>
      <c r="AA34" s="8"/>
      <c r="AB34" s="8"/>
      <c r="AC34" s="8"/>
      <c r="AD34" s="8"/>
      <c r="AE34" s="8"/>
      <c r="AF34" s="8"/>
      <c r="AG34" s="8"/>
    </row>
    <row r="35" spans="1:33" ht="15">
      <c r="A35" s="8"/>
      <c r="B35" s="8"/>
      <c r="K35" s="8"/>
      <c r="L35" s="8"/>
      <c r="M35" s="8"/>
      <c r="N35" s="8"/>
      <c r="O35" s="8"/>
      <c r="P35" s="8"/>
      <c r="Q35" s="8"/>
      <c r="R35" s="8"/>
      <c r="S35" s="8"/>
      <c r="T35" s="8"/>
      <c r="U35" s="8"/>
      <c r="V35" s="8"/>
      <c r="W35" s="8"/>
      <c r="X35" s="8"/>
      <c r="Y35" s="8"/>
      <c r="Z35" s="8"/>
      <c r="AA35" s="8"/>
      <c r="AB35" s="8"/>
      <c r="AC35" s="8"/>
      <c r="AD35" s="8"/>
      <c r="AE35" s="8"/>
      <c r="AF35" s="8"/>
      <c r="AG35" s="8"/>
    </row>
    <row r="36" spans="1:33" ht="15">
      <c r="A36" s="8"/>
      <c r="B36" s="8"/>
      <c r="K36" s="8"/>
      <c r="L36" s="8"/>
      <c r="M36" s="8"/>
      <c r="N36" s="8"/>
      <c r="O36" s="8"/>
      <c r="P36" s="8"/>
      <c r="Q36" s="8"/>
      <c r="R36" s="8"/>
      <c r="S36" s="8"/>
      <c r="T36" s="8"/>
      <c r="U36" s="8"/>
      <c r="V36" s="8"/>
      <c r="W36" s="8"/>
      <c r="X36" s="8"/>
      <c r="Y36" s="8"/>
      <c r="Z36" s="8"/>
      <c r="AA36" s="8"/>
      <c r="AB36" s="8"/>
      <c r="AC36" s="8"/>
      <c r="AD36" s="8"/>
      <c r="AE36" s="8"/>
      <c r="AF36" s="8"/>
      <c r="AG36" s="8"/>
    </row>
    <row r="37" spans="1:33" ht="15">
      <c r="A37" s="8"/>
      <c r="B37" s="8"/>
      <c r="K37" s="8"/>
      <c r="L37" s="8"/>
      <c r="M37" s="8"/>
      <c r="N37" s="8"/>
      <c r="O37" s="8"/>
      <c r="P37" s="8"/>
      <c r="Q37" s="8"/>
      <c r="R37" s="8"/>
      <c r="S37" s="8"/>
      <c r="T37" s="8"/>
      <c r="U37" s="8"/>
      <c r="V37" s="8"/>
      <c r="W37" s="8"/>
      <c r="X37" s="8"/>
      <c r="Y37" s="8"/>
      <c r="Z37" s="8"/>
      <c r="AA37" s="8"/>
      <c r="AB37" s="8"/>
      <c r="AC37" s="8"/>
      <c r="AD37" s="8"/>
      <c r="AE37" s="8"/>
      <c r="AF37" s="8"/>
      <c r="AG37" s="8"/>
    </row>
    <row r="38" spans="1:33" ht="15">
      <c r="A38" s="8"/>
      <c r="B38" s="8"/>
      <c r="K38" s="8"/>
      <c r="L38" s="8"/>
      <c r="M38" s="8"/>
      <c r="N38" s="8"/>
      <c r="O38" s="8"/>
      <c r="P38" s="8"/>
      <c r="Q38" s="8"/>
      <c r="R38" s="8"/>
      <c r="S38" s="8"/>
      <c r="T38" s="8"/>
      <c r="U38" s="8"/>
      <c r="V38" s="8"/>
      <c r="W38" s="8"/>
      <c r="X38" s="8"/>
      <c r="Y38" s="8"/>
      <c r="Z38" s="8"/>
      <c r="AA38" s="8"/>
      <c r="AB38" s="8"/>
      <c r="AC38" s="8"/>
      <c r="AD38" s="8"/>
      <c r="AE38" s="8"/>
      <c r="AF38" s="8"/>
      <c r="AG38" s="8"/>
    </row>
    <row r="39" spans="1:33" ht="15">
      <c r="A39" s="8"/>
      <c r="B39" s="8"/>
      <c r="K39" s="8"/>
      <c r="L39" s="8"/>
      <c r="M39" s="8"/>
      <c r="N39" s="8"/>
      <c r="O39" s="8"/>
      <c r="P39" s="8"/>
      <c r="Q39" s="8"/>
      <c r="R39" s="8"/>
      <c r="S39" s="8"/>
      <c r="T39" s="8"/>
      <c r="U39" s="8"/>
      <c r="V39" s="8"/>
      <c r="W39" s="8"/>
      <c r="X39" s="8"/>
      <c r="Y39" s="8"/>
      <c r="Z39" s="8"/>
      <c r="AA39" s="8"/>
      <c r="AB39" s="8"/>
      <c r="AC39" s="8"/>
      <c r="AD39" s="8"/>
      <c r="AE39" s="8"/>
      <c r="AF39" s="8"/>
      <c r="AG39" s="8"/>
    </row>
    <row r="40" spans="1:33" ht="15">
      <c r="A40" s="8"/>
      <c r="B40" s="8"/>
      <c r="K40" s="8"/>
      <c r="L40" s="8"/>
      <c r="M40" s="8"/>
      <c r="N40" s="8"/>
      <c r="O40" s="8"/>
      <c r="P40" s="8"/>
      <c r="Q40" s="8"/>
      <c r="R40" s="8"/>
      <c r="S40" s="8"/>
      <c r="T40" s="8"/>
      <c r="U40" s="8"/>
      <c r="V40" s="8"/>
      <c r="W40" s="8"/>
      <c r="X40" s="8"/>
      <c r="Y40" s="8"/>
      <c r="Z40" s="8"/>
      <c r="AA40" s="8"/>
      <c r="AB40" s="8"/>
      <c r="AC40" s="8"/>
      <c r="AD40" s="8"/>
      <c r="AE40" s="8"/>
      <c r="AF40" s="8"/>
      <c r="AG40" s="8"/>
    </row>
    <row r="41" spans="1:33" ht="15">
      <c r="A41" s="8"/>
      <c r="B41" s="8"/>
      <c r="K41" s="8"/>
      <c r="L41" s="8"/>
      <c r="M41" s="8"/>
      <c r="N41" s="8"/>
      <c r="O41" s="8"/>
      <c r="P41" s="8"/>
      <c r="Q41" s="8"/>
      <c r="R41" s="8"/>
      <c r="S41" s="8"/>
      <c r="T41" s="8"/>
      <c r="U41" s="8"/>
      <c r="V41" s="8"/>
      <c r="W41" s="8"/>
      <c r="X41" s="8"/>
      <c r="Y41" s="8"/>
      <c r="Z41" s="8"/>
      <c r="AA41" s="8"/>
      <c r="AB41" s="8"/>
      <c r="AC41" s="8"/>
      <c r="AD41" s="8"/>
      <c r="AE41" s="8"/>
      <c r="AF41" s="8"/>
      <c r="AG41" s="8"/>
    </row>
    <row r="42" spans="1:33" ht="15">
      <c r="A42" s="8"/>
      <c r="B42" s="8"/>
      <c r="K42" s="8"/>
      <c r="L42" s="8"/>
      <c r="M42" s="8"/>
      <c r="N42" s="8"/>
      <c r="O42" s="8"/>
      <c r="P42" s="8"/>
      <c r="Q42" s="8"/>
      <c r="R42" s="8"/>
      <c r="S42" s="8"/>
      <c r="T42" s="8"/>
      <c r="U42" s="8"/>
      <c r="V42" s="8"/>
      <c r="W42" s="8"/>
      <c r="X42" s="8"/>
      <c r="Y42" s="8"/>
      <c r="Z42" s="8"/>
      <c r="AA42" s="8"/>
      <c r="AB42" s="8"/>
      <c r="AC42" s="8"/>
      <c r="AD42" s="8"/>
      <c r="AE42" s="8"/>
      <c r="AF42" s="8"/>
      <c r="AG42" s="8"/>
    </row>
    <row r="43" spans="1:33" ht="15">
      <c r="A43" s="8"/>
      <c r="B43" s="8"/>
      <c r="K43" s="8"/>
      <c r="L43" s="8"/>
      <c r="M43" s="8"/>
      <c r="N43" s="8"/>
      <c r="O43" s="8"/>
      <c r="P43" s="8"/>
      <c r="Q43" s="8"/>
      <c r="R43" s="8"/>
      <c r="S43" s="8"/>
      <c r="T43" s="8"/>
      <c r="U43" s="8"/>
      <c r="V43" s="8"/>
      <c r="W43" s="8"/>
      <c r="X43" s="8"/>
      <c r="Y43" s="8"/>
      <c r="Z43" s="8"/>
      <c r="AA43" s="8"/>
      <c r="AB43" s="8"/>
      <c r="AC43" s="8"/>
      <c r="AD43" s="8"/>
      <c r="AE43" s="8"/>
      <c r="AF43" s="8"/>
      <c r="AG43" s="8"/>
    </row>
    <row r="44" spans="1:33" ht="15">
      <c r="A44" s="8"/>
      <c r="B44" s="8"/>
      <c r="K44" s="8"/>
      <c r="L44" s="8"/>
      <c r="M44" s="8"/>
      <c r="N44" s="8"/>
      <c r="O44" s="8"/>
      <c r="P44" s="8"/>
      <c r="Q44" s="8"/>
      <c r="R44" s="8"/>
      <c r="S44" s="8"/>
      <c r="T44" s="8"/>
      <c r="U44" s="8"/>
      <c r="V44" s="8"/>
      <c r="W44" s="8"/>
      <c r="X44" s="8"/>
      <c r="Y44" s="8"/>
      <c r="Z44" s="8"/>
      <c r="AA44" s="8"/>
      <c r="AB44" s="8"/>
      <c r="AC44" s="8"/>
      <c r="AD44" s="8"/>
      <c r="AE44" s="8"/>
      <c r="AF44" s="8"/>
      <c r="AG44" s="8"/>
    </row>
    <row r="45" spans="1:33" ht="15">
      <c r="A45" s="8"/>
      <c r="B45" s="8"/>
      <c r="K45" s="8"/>
      <c r="L45" s="8"/>
      <c r="M45" s="8"/>
      <c r="N45" s="8"/>
      <c r="O45" s="8"/>
      <c r="P45" s="8"/>
      <c r="Q45" s="8"/>
      <c r="R45" s="8"/>
      <c r="S45" s="8"/>
      <c r="T45" s="8"/>
      <c r="U45" s="8"/>
      <c r="V45" s="8"/>
      <c r="W45" s="8"/>
      <c r="X45" s="8"/>
      <c r="Y45" s="8"/>
      <c r="Z45" s="8"/>
      <c r="AA45" s="8"/>
      <c r="AB45" s="8"/>
      <c r="AC45" s="8"/>
      <c r="AD45" s="8"/>
      <c r="AE45" s="8"/>
      <c r="AF45" s="8"/>
      <c r="AG45" s="8"/>
    </row>
    <row r="46" spans="1:33" ht="15">
      <c r="A46" s="8"/>
      <c r="B46" s="8"/>
      <c r="K46" s="8"/>
      <c r="L46" s="8"/>
      <c r="M46" s="8"/>
      <c r="N46" s="8"/>
      <c r="O46" s="8"/>
      <c r="P46" s="8"/>
      <c r="Q46" s="8"/>
      <c r="R46" s="8"/>
      <c r="S46" s="8"/>
      <c r="T46" s="8"/>
      <c r="U46" s="8"/>
      <c r="V46" s="8"/>
      <c r="W46" s="8"/>
      <c r="X46" s="8"/>
      <c r="Y46" s="8"/>
      <c r="Z46" s="8"/>
      <c r="AA46" s="8"/>
      <c r="AB46" s="8"/>
      <c r="AC46" s="8"/>
      <c r="AD46" s="8"/>
      <c r="AE46" s="8"/>
      <c r="AF46" s="8"/>
      <c r="AG46" s="8"/>
    </row>
    <row r="47" spans="1:33" ht="15">
      <c r="A47" s="8"/>
      <c r="B47" s="8"/>
      <c r="K47" s="8"/>
      <c r="L47" s="8"/>
      <c r="M47" s="8"/>
      <c r="N47" s="8"/>
      <c r="O47" s="8"/>
      <c r="P47" s="8"/>
      <c r="Q47" s="8"/>
      <c r="R47" s="8"/>
      <c r="S47" s="8"/>
      <c r="T47" s="8"/>
      <c r="U47" s="8"/>
      <c r="V47" s="8"/>
      <c r="W47" s="8"/>
      <c r="X47" s="8"/>
      <c r="Y47" s="8"/>
      <c r="Z47" s="8"/>
      <c r="AA47" s="8"/>
      <c r="AB47" s="8"/>
      <c r="AC47" s="8"/>
      <c r="AD47" s="8"/>
      <c r="AE47" s="8"/>
      <c r="AF47" s="8"/>
      <c r="AG47" s="8"/>
    </row>
    <row r="48" spans="1:33" ht="15">
      <c r="A48" s="8"/>
      <c r="B48" s="8"/>
      <c r="K48" s="8"/>
      <c r="L48" s="8"/>
      <c r="M48" s="8"/>
      <c r="N48" s="8"/>
      <c r="O48" s="8"/>
      <c r="P48" s="8"/>
      <c r="Q48" s="8"/>
      <c r="R48" s="8"/>
      <c r="S48" s="8"/>
      <c r="T48" s="8"/>
      <c r="U48" s="8"/>
      <c r="V48" s="8"/>
      <c r="W48" s="8"/>
      <c r="X48" s="8"/>
      <c r="Y48" s="8"/>
      <c r="Z48" s="8"/>
      <c r="AA48" s="8"/>
      <c r="AB48" s="8"/>
      <c r="AC48" s="8"/>
      <c r="AD48" s="8"/>
      <c r="AE48" s="8"/>
      <c r="AF48" s="8"/>
      <c r="AG48" s="8"/>
    </row>
    <row r="49" spans="1:33" ht="15">
      <c r="A49" s="8"/>
      <c r="B49" s="8"/>
      <c r="K49" s="8"/>
      <c r="L49" s="8"/>
      <c r="M49" s="8"/>
      <c r="N49" s="8"/>
      <c r="O49" s="8"/>
      <c r="P49" s="8"/>
      <c r="Q49" s="8"/>
      <c r="R49" s="8"/>
      <c r="S49" s="8"/>
      <c r="T49" s="8"/>
      <c r="U49" s="8"/>
      <c r="V49" s="8"/>
      <c r="W49" s="8"/>
      <c r="X49" s="8"/>
      <c r="Y49" s="8"/>
      <c r="Z49" s="8"/>
      <c r="AA49" s="8"/>
      <c r="AB49" s="8"/>
      <c r="AC49" s="8"/>
      <c r="AD49" s="8"/>
      <c r="AE49" s="8"/>
      <c r="AF49" s="8"/>
      <c r="AG49" s="8"/>
    </row>
    <row r="50" spans="1:33" ht="15">
      <c r="A50" s="8"/>
      <c r="B50" s="8"/>
      <c r="K50" s="8"/>
      <c r="L50" s="8"/>
      <c r="M50" s="8"/>
      <c r="N50" s="8"/>
      <c r="O50" s="8"/>
      <c r="P50" s="8"/>
      <c r="Q50" s="8"/>
      <c r="R50" s="8"/>
      <c r="S50" s="8"/>
      <c r="T50" s="8"/>
      <c r="U50" s="8"/>
      <c r="V50" s="8"/>
      <c r="W50" s="8"/>
      <c r="X50" s="8"/>
      <c r="Y50" s="8"/>
      <c r="Z50" s="8"/>
      <c r="AA50" s="8"/>
      <c r="AB50" s="8"/>
      <c r="AC50" s="8"/>
      <c r="AD50" s="8"/>
      <c r="AE50" s="8"/>
      <c r="AF50" s="8"/>
      <c r="AG50" s="8"/>
    </row>
  </sheetData>
  <sheetProtection sheet="1" objects="1" scenarios="1"/>
  <dataValidations count="2">
    <dataValidation errorStyle="warning" type="whole" operator="greaterThan" allowBlank="1" showInputMessage="1" showErrorMessage="1" errorTitle="Pupil number" error="Number of pupils should be greater than 0." sqref="F11:F13">
      <formula1>0</formula1>
    </dataValidation>
    <dataValidation type="list" allowBlank="1" showDropDown="1" showInputMessage="1" showErrorMessage="1" errorTitle="Error!" error="If the school will only be open for part of the year, you must enter either 'c' (closing) or 'o' (opening) in this cell." sqref="D11:D13">
      <formula1>"c,o,C,O"</formula1>
    </dataValidation>
  </dataValidations>
  <printOptions/>
  <pageMargins left="0.75" right="0.75" top="1" bottom="1" header="0.5" footer="0.5"/>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J58"/>
  <sheetViews>
    <sheetView zoomScale="75" zoomScaleNormal="75" workbookViewId="0" topLeftCell="A26">
      <selection activeCell="J19" sqref="J19"/>
    </sheetView>
  </sheetViews>
  <sheetFormatPr defaultColWidth="8.88671875" defaultRowHeight="15"/>
  <cols>
    <col min="1" max="1" width="3.3359375" style="18" customWidth="1"/>
    <col min="2" max="2" width="31.4453125" style="18" customWidth="1"/>
    <col min="3" max="3" width="11.10546875" style="18" customWidth="1"/>
    <col min="4" max="9" width="12.77734375" style="18" customWidth="1"/>
    <col min="10" max="10" width="13.99609375" style="18" bestFit="1" customWidth="1"/>
    <col min="11" max="11" width="10.77734375" style="18" bestFit="1" customWidth="1"/>
    <col min="12" max="16384" width="8.88671875" style="18" customWidth="1"/>
  </cols>
  <sheetData>
    <row r="1" spans="1:10" ht="15.75">
      <c r="A1" s="17" t="s">
        <v>1</v>
      </c>
      <c r="B1" s="17"/>
      <c r="C1" s="16" t="s">
        <v>36</v>
      </c>
      <c r="D1" s="136" t="str">
        <f>LEFT(year,4)&amp;"-"&amp;RIGHT(year,2)</f>
        <v>2011-12</v>
      </c>
      <c r="E1" s="16" t="s">
        <v>38</v>
      </c>
      <c r="F1" s="15" t="str">
        <f>LEAName</f>
        <v>Vale of Glamorgan Council</v>
      </c>
      <c r="G1" s="19"/>
      <c r="H1" s="19"/>
      <c r="I1" s="16" t="s">
        <v>37</v>
      </c>
      <c r="J1" s="15">
        <f>LEACode</f>
        <v>673</v>
      </c>
    </row>
    <row r="2" ht="15.75">
      <c r="A2" s="20"/>
    </row>
    <row r="3" ht="15.75">
      <c r="A3" s="17"/>
    </row>
    <row r="5" spans="2:10" ht="15">
      <c r="B5" s="13" t="s">
        <v>2</v>
      </c>
      <c r="C5" s="13" t="s">
        <v>3</v>
      </c>
      <c r="D5" s="14" t="s">
        <v>4</v>
      </c>
      <c r="E5" s="14" t="s">
        <v>5</v>
      </c>
      <c r="F5" s="14" t="s">
        <v>6</v>
      </c>
      <c r="G5" s="13" t="s">
        <v>7</v>
      </c>
      <c r="H5" s="13" t="s">
        <v>8</v>
      </c>
      <c r="I5" s="13" t="s">
        <v>17</v>
      </c>
      <c r="J5" s="13" t="s">
        <v>18</v>
      </c>
    </row>
    <row r="6" spans="1:10" ht="15.75">
      <c r="A6" s="42"/>
      <c r="B6" s="61" t="s">
        <v>39</v>
      </c>
      <c r="C6" s="58" t="s">
        <v>40</v>
      </c>
      <c r="D6" s="43" t="s">
        <v>43</v>
      </c>
      <c r="E6" s="43" t="s">
        <v>47</v>
      </c>
      <c r="F6" s="44" t="s">
        <v>48</v>
      </c>
      <c r="G6" s="45" t="s">
        <v>51</v>
      </c>
      <c r="H6" s="46"/>
      <c r="I6" s="47" t="s">
        <v>55</v>
      </c>
      <c r="J6" s="47" t="s">
        <v>57</v>
      </c>
    </row>
    <row r="7" spans="1:10" ht="15.75">
      <c r="A7" s="42"/>
      <c r="B7" s="62"/>
      <c r="C7" s="59" t="s">
        <v>41</v>
      </c>
      <c r="D7" s="75" t="s">
        <v>44</v>
      </c>
      <c r="E7" s="44" t="s">
        <v>44</v>
      </c>
      <c r="F7" s="44" t="s">
        <v>49</v>
      </c>
      <c r="G7" s="47" t="s">
        <v>52</v>
      </c>
      <c r="H7" s="47" t="s">
        <v>52</v>
      </c>
      <c r="I7" s="48" t="s">
        <v>21</v>
      </c>
      <c r="J7" s="48" t="s">
        <v>58</v>
      </c>
    </row>
    <row r="8" spans="1:10" ht="15.75">
      <c r="A8" s="42"/>
      <c r="B8" s="62"/>
      <c r="C8" s="59" t="s">
        <v>42</v>
      </c>
      <c r="D8" s="75" t="s">
        <v>45</v>
      </c>
      <c r="E8" s="44" t="s">
        <v>45</v>
      </c>
      <c r="F8" s="48" t="s">
        <v>50</v>
      </c>
      <c r="G8" s="48" t="s">
        <v>53</v>
      </c>
      <c r="H8" s="48" t="s">
        <v>54</v>
      </c>
      <c r="I8" s="48" t="s">
        <v>56</v>
      </c>
      <c r="J8" s="48" t="s">
        <v>59</v>
      </c>
    </row>
    <row r="9" spans="1:10" ht="15.75">
      <c r="A9" s="42"/>
      <c r="B9" s="63"/>
      <c r="C9" s="60"/>
      <c r="D9" s="50" t="s">
        <v>46</v>
      </c>
      <c r="E9" s="50"/>
      <c r="F9" s="49"/>
      <c r="G9" s="49" t="s">
        <v>9</v>
      </c>
      <c r="H9" s="49" t="s">
        <v>10</v>
      </c>
      <c r="I9" s="49" t="s">
        <v>9</v>
      </c>
      <c r="J9" s="49" t="s">
        <v>9</v>
      </c>
    </row>
    <row r="10" spans="1:3" ht="23.25" customHeight="1">
      <c r="A10" s="64" t="s">
        <v>11</v>
      </c>
      <c r="C10" s="18" t="s">
        <v>19</v>
      </c>
    </row>
    <row r="11" spans="2:10" ht="15">
      <c r="B11" s="21" t="s">
        <v>327</v>
      </c>
      <c r="C11" s="28">
        <v>2109</v>
      </c>
      <c r="D11" s="29"/>
      <c r="E11" s="30"/>
      <c r="F11" s="1">
        <v>343.5</v>
      </c>
      <c r="G11" s="1">
        <v>1024.7932785288306</v>
      </c>
      <c r="H11" s="133">
        <f>IF(F11="",0,G11/F11*1000)</f>
        <v>2983.38654593546</v>
      </c>
      <c r="I11" s="1">
        <v>26.175296903471647</v>
      </c>
      <c r="J11" s="1">
        <v>118.04</v>
      </c>
    </row>
    <row r="12" spans="2:10" ht="15">
      <c r="B12" s="21" t="s">
        <v>328</v>
      </c>
      <c r="C12" s="28">
        <v>2111</v>
      </c>
      <c r="D12" s="29"/>
      <c r="E12" s="30"/>
      <c r="F12" s="1">
        <v>215.5</v>
      </c>
      <c r="G12" s="1">
        <v>732.2535515668712</v>
      </c>
      <c r="H12" s="133">
        <f aca="true" t="shared" si="0" ref="H12:H56">IF(F12="",0,G12/F12*1000)</f>
        <v>3397.9283135353653</v>
      </c>
      <c r="I12" s="1">
        <v>34.401818787419884</v>
      </c>
      <c r="J12" s="1">
        <v>73.884</v>
      </c>
    </row>
    <row r="13" spans="2:10" ht="15">
      <c r="B13" s="21" t="s">
        <v>329</v>
      </c>
      <c r="C13" s="28">
        <v>2114</v>
      </c>
      <c r="D13" s="29"/>
      <c r="E13" s="30"/>
      <c r="F13" s="1">
        <v>180</v>
      </c>
      <c r="G13" s="1">
        <v>644.5958187321118</v>
      </c>
      <c r="H13" s="133">
        <f t="shared" si="0"/>
        <v>3581.087881845065</v>
      </c>
      <c r="I13" s="1">
        <v>37.78482507328184</v>
      </c>
      <c r="J13" s="1">
        <v>44.374</v>
      </c>
    </row>
    <row r="14" spans="2:10" ht="15">
      <c r="B14" s="21" t="s">
        <v>330</v>
      </c>
      <c r="C14" s="28">
        <v>2115</v>
      </c>
      <c r="D14" s="29"/>
      <c r="E14" s="30"/>
      <c r="F14" s="1">
        <v>280.5</v>
      </c>
      <c r="G14" s="1">
        <v>993.6749381385031</v>
      </c>
      <c r="H14" s="133">
        <f t="shared" si="0"/>
        <v>3542.513148443861</v>
      </c>
      <c r="I14" s="1">
        <v>117.7888360656224</v>
      </c>
      <c r="J14" s="1">
        <v>78.776</v>
      </c>
    </row>
    <row r="15" spans="2:10" ht="15">
      <c r="B15" s="21" t="s">
        <v>331</v>
      </c>
      <c r="C15" s="28">
        <v>2116</v>
      </c>
      <c r="D15" s="29"/>
      <c r="E15" s="30"/>
      <c r="F15" s="1">
        <v>188.25</v>
      </c>
      <c r="G15" s="1">
        <v>677.4852638045741</v>
      </c>
      <c r="H15" s="133">
        <f t="shared" si="0"/>
        <v>3598.8593030787465</v>
      </c>
      <c r="I15" s="1">
        <v>20.19237189696384</v>
      </c>
      <c r="J15" s="1">
        <v>123.757</v>
      </c>
    </row>
    <row r="16" spans="2:10" ht="15">
      <c r="B16" s="21" t="s">
        <v>332</v>
      </c>
      <c r="C16" s="28">
        <v>2117</v>
      </c>
      <c r="D16" s="29"/>
      <c r="E16" s="30"/>
      <c r="F16" s="1">
        <v>252</v>
      </c>
      <c r="G16" s="1">
        <v>852.2997101813996</v>
      </c>
      <c r="H16" s="133">
        <f t="shared" si="0"/>
        <v>3382.1417070690463</v>
      </c>
      <c r="I16" s="1">
        <v>98.50256521812781</v>
      </c>
      <c r="J16" s="1">
        <v>70.484</v>
      </c>
    </row>
    <row r="17" spans="2:10" ht="15">
      <c r="B17" s="21" t="s">
        <v>333</v>
      </c>
      <c r="C17" s="28">
        <v>2118</v>
      </c>
      <c r="D17" s="29"/>
      <c r="E17" s="30"/>
      <c r="F17" s="1">
        <v>363.5</v>
      </c>
      <c r="G17" s="1">
        <v>1132.8995727369784</v>
      </c>
      <c r="H17" s="133">
        <f t="shared" si="0"/>
        <v>3116.6425659889364</v>
      </c>
      <c r="I17" s="1">
        <v>77.03015945878799</v>
      </c>
      <c r="J17" s="1">
        <v>112.505</v>
      </c>
    </row>
    <row r="18" spans="2:10" ht="15">
      <c r="B18" s="21" t="s">
        <v>334</v>
      </c>
      <c r="C18" s="28">
        <v>2120</v>
      </c>
      <c r="D18" s="29"/>
      <c r="E18" s="30"/>
      <c r="F18" s="1">
        <v>159.75</v>
      </c>
      <c r="G18" s="1">
        <v>789.1189806229352</v>
      </c>
      <c r="H18" s="133">
        <f t="shared" si="0"/>
        <v>4939.711928782067</v>
      </c>
      <c r="I18" s="1">
        <v>221.6388994134504</v>
      </c>
      <c r="J18" s="1">
        <v>48.701</v>
      </c>
    </row>
    <row r="19" spans="2:10" ht="15">
      <c r="B19" s="21" t="s">
        <v>335</v>
      </c>
      <c r="C19" s="28">
        <v>2122</v>
      </c>
      <c r="D19" s="29"/>
      <c r="E19" s="30"/>
      <c r="F19" s="1">
        <v>373.5</v>
      </c>
      <c r="G19" s="1">
        <v>1204.476366608925</v>
      </c>
      <c r="H19" s="133">
        <f t="shared" si="0"/>
        <v>3224.8363229154616</v>
      </c>
      <c r="I19" s="1">
        <v>103.57938917516637</v>
      </c>
      <c r="J19" s="1">
        <v>133.422</v>
      </c>
    </row>
    <row r="20" spans="2:10" ht="15">
      <c r="B20" s="21" t="s">
        <v>336</v>
      </c>
      <c r="C20" s="28">
        <v>2124</v>
      </c>
      <c r="D20" s="29"/>
      <c r="E20" s="30"/>
      <c r="F20" s="1">
        <v>246.5</v>
      </c>
      <c r="G20" s="1">
        <v>981.9866136351515</v>
      </c>
      <c r="H20" s="133">
        <f t="shared" si="0"/>
        <v>3983.718513732866</v>
      </c>
      <c r="I20" s="1">
        <v>232.71791544006174</v>
      </c>
      <c r="J20" s="1">
        <v>54.635</v>
      </c>
    </row>
    <row r="21" spans="2:10" ht="15">
      <c r="B21" s="21" t="s">
        <v>337</v>
      </c>
      <c r="C21" s="28">
        <v>2126</v>
      </c>
      <c r="D21" s="29"/>
      <c r="E21" s="30"/>
      <c r="F21" s="1">
        <v>112.5</v>
      </c>
      <c r="G21" s="1">
        <v>458.23459869129493</v>
      </c>
      <c r="H21" s="133">
        <f t="shared" si="0"/>
        <v>4073.1964328115105</v>
      </c>
      <c r="I21" s="1">
        <v>8.974387509761707</v>
      </c>
      <c r="J21" s="1">
        <v>25.219</v>
      </c>
    </row>
    <row r="22" spans="2:10" ht="15">
      <c r="B22" s="21" t="s">
        <v>338</v>
      </c>
      <c r="C22" s="28">
        <v>2127</v>
      </c>
      <c r="D22" s="29"/>
      <c r="E22" s="30"/>
      <c r="F22" s="1">
        <v>117.5</v>
      </c>
      <c r="G22" s="1">
        <v>474.0083777955011</v>
      </c>
      <c r="H22" s="133">
        <f t="shared" si="0"/>
        <v>4034.1138535787327</v>
      </c>
      <c r="I22" s="1">
        <v>1.495731251626951</v>
      </c>
      <c r="J22" s="1">
        <v>37.139</v>
      </c>
    </row>
    <row r="23" spans="2:10" ht="15">
      <c r="B23" s="21" t="s">
        <v>339</v>
      </c>
      <c r="C23" s="28">
        <v>2128</v>
      </c>
      <c r="D23" s="29"/>
      <c r="E23" s="30"/>
      <c r="F23" s="1">
        <v>114</v>
      </c>
      <c r="G23" s="1">
        <v>479.2631269641619</v>
      </c>
      <c r="H23" s="133">
        <f t="shared" si="0"/>
        <v>4204.06251722949</v>
      </c>
      <c r="I23" s="1">
        <v>1.1217984387202133</v>
      </c>
      <c r="J23" s="1">
        <v>37.46</v>
      </c>
    </row>
    <row r="24" spans="2:10" ht="15">
      <c r="B24" s="21" t="s">
        <v>340</v>
      </c>
      <c r="C24" s="28">
        <v>2131</v>
      </c>
      <c r="D24" s="29"/>
      <c r="E24" s="30"/>
      <c r="F24" s="1">
        <v>187.25</v>
      </c>
      <c r="G24" s="1">
        <v>720.5519574261674</v>
      </c>
      <c r="H24" s="133">
        <f t="shared" si="0"/>
        <v>3848.0745389915483</v>
      </c>
      <c r="I24" s="1">
        <v>45.24587036171528</v>
      </c>
      <c r="J24" s="1">
        <v>54.713</v>
      </c>
    </row>
    <row r="25" spans="2:10" ht="15">
      <c r="B25" s="21" t="s">
        <v>341</v>
      </c>
      <c r="C25" s="28">
        <v>2133</v>
      </c>
      <c r="D25" s="29"/>
      <c r="E25" s="30"/>
      <c r="F25" s="1">
        <v>351</v>
      </c>
      <c r="G25" s="1">
        <v>1064.474094663473</v>
      </c>
      <c r="H25" s="133">
        <f t="shared" si="0"/>
        <v>3032.6897283859626</v>
      </c>
      <c r="I25" s="1">
        <v>38.889012542300726</v>
      </c>
      <c r="J25" s="1">
        <v>115.314</v>
      </c>
    </row>
    <row r="26" spans="2:10" ht="15">
      <c r="B26" s="21" t="s">
        <v>342</v>
      </c>
      <c r="C26" s="28">
        <v>2136</v>
      </c>
      <c r="D26" s="29"/>
      <c r="E26" s="30"/>
      <c r="F26" s="1">
        <v>386</v>
      </c>
      <c r="G26" s="1">
        <v>1092.0784532254497</v>
      </c>
      <c r="H26" s="133">
        <f t="shared" si="0"/>
        <v>2829.2187907395073</v>
      </c>
      <c r="I26" s="1">
        <v>11.591917200108876</v>
      </c>
      <c r="J26" s="1">
        <v>117.138</v>
      </c>
    </row>
    <row r="27" spans="2:10" ht="15">
      <c r="B27" s="21" t="s">
        <v>343</v>
      </c>
      <c r="C27" s="28">
        <v>2138</v>
      </c>
      <c r="D27" s="29"/>
      <c r="E27" s="30"/>
      <c r="F27" s="1">
        <v>441.75</v>
      </c>
      <c r="G27" s="1">
        <v>1236.7023041819064</v>
      </c>
      <c r="H27" s="133">
        <f t="shared" si="0"/>
        <v>2799.5524712663414</v>
      </c>
      <c r="I27" s="1">
        <v>38.14114691648725</v>
      </c>
      <c r="J27" s="1">
        <v>144.218</v>
      </c>
    </row>
    <row r="28" spans="1:10" ht="15.75">
      <c r="A28" s="23"/>
      <c r="B28" s="21" t="s">
        <v>344</v>
      </c>
      <c r="C28" s="28">
        <v>2142</v>
      </c>
      <c r="D28" s="29"/>
      <c r="E28" s="30"/>
      <c r="F28" s="1">
        <v>242.5</v>
      </c>
      <c r="G28" s="1">
        <v>785.5243927403042</v>
      </c>
      <c r="H28" s="133">
        <f t="shared" si="0"/>
        <v>3239.27584635177</v>
      </c>
      <c r="I28" s="1">
        <v>17.20090939370994</v>
      </c>
      <c r="J28" s="1">
        <v>78.61</v>
      </c>
    </row>
    <row r="29" spans="1:10" ht="15">
      <c r="A29" s="24"/>
      <c r="B29" s="21" t="s">
        <v>345</v>
      </c>
      <c r="C29" s="28">
        <v>2143</v>
      </c>
      <c r="D29" s="29"/>
      <c r="E29" s="30"/>
      <c r="F29" s="1">
        <v>187.5</v>
      </c>
      <c r="G29" s="1">
        <v>650.01064743128</v>
      </c>
      <c r="H29" s="133">
        <f t="shared" si="0"/>
        <v>3466.7234529668262</v>
      </c>
      <c r="I29" s="1">
        <v>23.183834400217748</v>
      </c>
      <c r="J29" s="1">
        <v>0</v>
      </c>
    </row>
    <row r="30" spans="1:10" ht="15">
      <c r="A30" s="24"/>
      <c r="B30" s="21" t="s">
        <v>346</v>
      </c>
      <c r="C30" s="28">
        <v>2144</v>
      </c>
      <c r="D30" s="29"/>
      <c r="E30" s="30"/>
      <c r="F30" s="1">
        <v>181.5</v>
      </c>
      <c r="G30" s="1">
        <v>706.353167293401</v>
      </c>
      <c r="H30" s="133">
        <f t="shared" si="0"/>
        <v>3891.75298784243</v>
      </c>
      <c r="I30" s="1">
        <v>43.002273484274845</v>
      </c>
      <c r="J30" s="1">
        <v>59.476</v>
      </c>
    </row>
    <row r="31" spans="1:10" ht="15">
      <c r="A31" s="24"/>
      <c r="B31" s="21" t="s">
        <v>347</v>
      </c>
      <c r="C31" s="28">
        <v>2146</v>
      </c>
      <c r="D31" s="29"/>
      <c r="E31" s="30"/>
      <c r="F31" s="1">
        <v>358.25</v>
      </c>
      <c r="G31" s="1">
        <v>1133.7393296072644</v>
      </c>
      <c r="H31" s="133">
        <f t="shared" si="0"/>
        <v>3164.6596778988537</v>
      </c>
      <c r="I31" s="1">
        <v>106.34634880431865</v>
      </c>
      <c r="J31" s="1">
        <v>106.602</v>
      </c>
    </row>
    <row r="32" spans="1:10" ht="15">
      <c r="A32" s="24"/>
      <c r="B32" s="21" t="s">
        <v>348</v>
      </c>
      <c r="C32" s="28">
        <v>2148</v>
      </c>
      <c r="D32" s="29"/>
      <c r="E32" s="30"/>
      <c r="F32" s="1">
        <v>417</v>
      </c>
      <c r="G32" s="1">
        <v>1141.0179862811615</v>
      </c>
      <c r="H32" s="133">
        <f t="shared" si="0"/>
        <v>2736.2541637437926</v>
      </c>
      <c r="I32" s="1">
        <v>11.591917200108876</v>
      </c>
      <c r="J32" s="1">
        <v>103.238</v>
      </c>
    </row>
    <row r="33" spans="1:10" ht="15">
      <c r="A33" s="24"/>
      <c r="B33" s="21" t="s">
        <v>349</v>
      </c>
      <c r="C33" s="28">
        <v>2149</v>
      </c>
      <c r="D33" s="29"/>
      <c r="E33" s="30"/>
      <c r="F33" s="1">
        <v>181.5</v>
      </c>
      <c r="G33" s="1">
        <v>618.1310028126305</v>
      </c>
      <c r="H33" s="133">
        <f t="shared" si="0"/>
        <v>3405.6804562679367</v>
      </c>
      <c r="I33" s="1">
        <v>25.47145870191145</v>
      </c>
      <c r="J33" s="1">
        <v>49.691</v>
      </c>
    </row>
    <row r="34" spans="1:10" ht="15">
      <c r="A34" s="24"/>
      <c r="B34" s="21" t="s">
        <v>350</v>
      </c>
      <c r="C34" s="28">
        <v>2151</v>
      </c>
      <c r="D34" s="29"/>
      <c r="E34" s="30"/>
      <c r="F34" s="1">
        <v>229.25</v>
      </c>
      <c r="G34" s="1">
        <v>741.553772988821</v>
      </c>
      <c r="H34" s="133">
        <f t="shared" si="0"/>
        <v>3234.6947567669404</v>
      </c>
      <c r="I34" s="1">
        <v>5.982925006507805</v>
      </c>
      <c r="J34" s="1">
        <v>64.54</v>
      </c>
    </row>
    <row r="35" spans="1:10" ht="15">
      <c r="A35" s="24"/>
      <c r="B35" s="21" t="s">
        <v>351</v>
      </c>
      <c r="C35" s="28">
        <v>2152</v>
      </c>
      <c r="D35" s="29"/>
      <c r="E35" s="30"/>
      <c r="F35" s="1">
        <v>323</v>
      </c>
      <c r="G35" s="1">
        <v>1004.9290435023166</v>
      </c>
      <c r="H35" s="133">
        <f t="shared" si="0"/>
        <v>3111.235428799742</v>
      </c>
      <c r="I35" s="1">
        <v>9.722253135575182</v>
      </c>
      <c r="J35" s="1">
        <v>135.817</v>
      </c>
    </row>
    <row r="36" spans="1:10" ht="15.75">
      <c r="A36" s="23"/>
      <c r="B36" s="21" t="s">
        <v>352</v>
      </c>
      <c r="C36" s="28">
        <v>2156</v>
      </c>
      <c r="D36" s="29"/>
      <c r="E36" s="30"/>
      <c r="F36" s="1">
        <v>238.5</v>
      </c>
      <c r="G36" s="1">
        <v>777.7643101713297</v>
      </c>
      <c r="H36" s="133">
        <f t="shared" si="0"/>
        <v>3261.0662900265397</v>
      </c>
      <c r="I36" s="1">
        <v>21.314170335684054</v>
      </c>
      <c r="J36" s="1">
        <v>80.766</v>
      </c>
    </row>
    <row r="37" spans="1:10" ht="15">
      <c r="A37" s="24"/>
      <c r="B37" s="21" t="s">
        <v>353</v>
      </c>
      <c r="C37" s="28">
        <v>2163</v>
      </c>
      <c r="D37" s="29"/>
      <c r="E37" s="30"/>
      <c r="F37" s="1">
        <v>135.75</v>
      </c>
      <c r="G37" s="1">
        <v>663.4406216046517</v>
      </c>
      <c r="H37" s="133">
        <f t="shared" si="0"/>
        <v>4887.223731894304</v>
      </c>
      <c r="I37" s="1">
        <v>104.32725480097983</v>
      </c>
      <c r="J37" s="1">
        <v>54.838</v>
      </c>
    </row>
    <row r="38" spans="1:10" ht="15">
      <c r="A38" s="24"/>
      <c r="B38" s="21" t="s">
        <v>354</v>
      </c>
      <c r="C38" s="28">
        <v>2165</v>
      </c>
      <c r="D38" s="29"/>
      <c r="E38" s="30"/>
      <c r="F38" s="1">
        <v>177.25</v>
      </c>
      <c r="G38" s="1">
        <v>613.9404431791276</v>
      </c>
      <c r="H38" s="133">
        <f t="shared" si="0"/>
        <v>3463.6978458624967</v>
      </c>
      <c r="I38" s="1">
        <v>4.86112656778759</v>
      </c>
      <c r="J38" s="1">
        <v>58.3</v>
      </c>
    </row>
    <row r="39" spans="1:10" ht="15.75">
      <c r="A39" s="23"/>
      <c r="B39" s="21" t="s">
        <v>355</v>
      </c>
      <c r="C39" s="28">
        <v>2178</v>
      </c>
      <c r="D39" s="29"/>
      <c r="E39" s="30"/>
      <c r="F39" s="1">
        <v>394.75</v>
      </c>
      <c r="G39" s="1">
        <v>1184.8328721510118</v>
      </c>
      <c r="H39" s="133">
        <f t="shared" si="0"/>
        <v>3001.4765602305556</v>
      </c>
      <c r="I39" s="1">
        <v>60.20318287798478</v>
      </c>
      <c r="J39" s="1">
        <v>138.309</v>
      </c>
    </row>
    <row r="40" spans="1:10" ht="15">
      <c r="A40" s="24"/>
      <c r="B40" s="21" t="s">
        <v>356</v>
      </c>
      <c r="C40" s="28">
        <v>2179</v>
      </c>
      <c r="D40" s="29"/>
      <c r="E40" s="30"/>
      <c r="F40" s="1">
        <v>202.75</v>
      </c>
      <c r="G40" s="1">
        <v>720.7134275648061</v>
      </c>
      <c r="H40" s="133">
        <f t="shared" si="0"/>
        <v>3554.6901482851104</v>
      </c>
      <c r="I40" s="1">
        <v>38.14114691648725</v>
      </c>
      <c r="J40" s="1">
        <v>76.999</v>
      </c>
    </row>
    <row r="41" spans="1:10" ht="15">
      <c r="A41" s="24"/>
      <c r="B41" s="21" t="s">
        <v>357</v>
      </c>
      <c r="C41" s="28">
        <v>2180</v>
      </c>
      <c r="D41" s="29"/>
      <c r="E41" s="30"/>
      <c r="F41" s="1">
        <v>208.5</v>
      </c>
      <c r="G41" s="1">
        <v>758.8695502489967</v>
      </c>
      <c r="H41" s="133">
        <f t="shared" si="0"/>
        <v>3639.6621115059797</v>
      </c>
      <c r="I41" s="1">
        <v>44.12407192299507</v>
      </c>
      <c r="J41" s="1">
        <v>52.853</v>
      </c>
    </row>
    <row r="42" spans="1:10" ht="15">
      <c r="A42" s="24"/>
      <c r="B42" s="21" t="s">
        <v>358</v>
      </c>
      <c r="C42" s="28">
        <v>2181</v>
      </c>
      <c r="D42" s="29"/>
      <c r="E42" s="30"/>
      <c r="F42" s="1">
        <v>339</v>
      </c>
      <c r="G42" s="1">
        <v>1134.337035317514</v>
      </c>
      <c r="H42" s="133">
        <f t="shared" si="0"/>
        <v>3346.126947839274</v>
      </c>
      <c r="I42" s="1">
        <v>126.3892907624774</v>
      </c>
      <c r="J42" s="1">
        <v>86.571</v>
      </c>
    </row>
    <row r="43" spans="1:10" ht="15.75">
      <c r="A43" s="23"/>
      <c r="B43" s="21" t="s">
        <v>359</v>
      </c>
      <c r="C43" s="28">
        <v>2182</v>
      </c>
      <c r="D43" s="29"/>
      <c r="E43" s="30"/>
      <c r="F43" s="1">
        <v>620.5</v>
      </c>
      <c r="G43" s="1">
        <v>1747.9281735559925</v>
      </c>
      <c r="H43" s="133">
        <f t="shared" si="0"/>
        <v>2816.9672418307696</v>
      </c>
      <c r="I43" s="1">
        <v>67.68183913611955</v>
      </c>
      <c r="J43" s="1">
        <v>212.499</v>
      </c>
    </row>
    <row r="44" spans="1:10" ht="15">
      <c r="A44" s="24"/>
      <c r="B44" s="21" t="s">
        <v>360</v>
      </c>
      <c r="C44" s="28">
        <v>3037</v>
      </c>
      <c r="D44" s="29"/>
      <c r="E44" s="30"/>
      <c r="F44" s="1">
        <v>121</v>
      </c>
      <c r="G44" s="1">
        <v>485.8733242427844</v>
      </c>
      <c r="H44" s="133">
        <f t="shared" si="0"/>
        <v>4015.4820185354083</v>
      </c>
      <c r="I44" s="1">
        <v>13.461581264642563</v>
      </c>
      <c r="J44" s="1">
        <v>30.868</v>
      </c>
    </row>
    <row r="45" spans="1:10" ht="15.75">
      <c r="A45" s="23"/>
      <c r="B45" s="21" t="s">
        <v>361</v>
      </c>
      <c r="C45" s="28">
        <v>3047</v>
      </c>
      <c r="D45" s="29"/>
      <c r="E45" s="30"/>
      <c r="F45" s="1">
        <v>193.5</v>
      </c>
      <c r="G45" s="1">
        <v>653.041753136212</v>
      </c>
      <c r="H45" s="133">
        <f t="shared" si="0"/>
        <v>3374.892781065695</v>
      </c>
      <c r="I45" s="1">
        <v>9.348320322668446</v>
      </c>
      <c r="J45" s="1">
        <v>61.642</v>
      </c>
    </row>
    <row r="46" spans="1:10" ht="15">
      <c r="A46" s="24"/>
      <c r="B46" s="21" t="s">
        <v>362</v>
      </c>
      <c r="C46" s="28">
        <v>3057</v>
      </c>
      <c r="D46" s="29"/>
      <c r="E46" s="30"/>
      <c r="F46" s="1">
        <v>170.5</v>
      </c>
      <c r="G46" s="1">
        <v>597.6185811773324</v>
      </c>
      <c r="H46" s="133">
        <f t="shared" si="0"/>
        <v>3505.0943177556155</v>
      </c>
      <c r="I46" s="1">
        <v>15.33124532917625</v>
      </c>
      <c r="J46" s="1">
        <v>43.866</v>
      </c>
    </row>
    <row r="47" spans="1:10" ht="15">
      <c r="A47" s="24"/>
      <c r="B47" s="21" t="s">
        <v>363</v>
      </c>
      <c r="C47" s="28">
        <v>3320</v>
      </c>
      <c r="D47" s="29"/>
      <c r="E47" s="30"/>
      <c r="F47" s="1">
        <v>186.5</v>
      </c>
      <c r="G47" s="1">
        <v>618.9643761044108</v>
      </c>
      <c r="H47" s="133">
        <f t="shared" si="0"/>
        <v>3318.8438397019345</v>
      </c>
      <c r="I47" s="1">
        <v>8.600454696854971</v>
      </c>
      <c r="J47" s="1">
        <v>43.368</v>
      </c>
    </row>
    <row r="48" spans="1:10" ht="15">
      <c r="A48" s="24"/>
      <c r="B48" s="21" t="s">
        <v>364</v>
      </c>
      <c r="C48" s="28">
        <v>3321</v>
      </c>
      <c r="D48" s="29"/>
      <c r="E48" s="30"/>
      <c r="F48" s="1">
        <v>96</v>
      </c>
      <c r="G48" s="1">
        <v>415.6237064366357</v>
      </c>
      <c r="H48" s="133">
        <f t="shared" si="0"/>
        <v>4329.413608714955</v>
      </c>
      <c r="I48" s="1">
        <v>4.113260941974116</v>
      </c>
      <c r="J48" s="1">
        <v>23.685</v>
      </c>
    </row>
    <row r="49" spans="1:10" ht="15">
      <c r="A49" s="24"/>
      <c r="B49" s="21" t="s">
        <v>365</v>
      </c>
      <c r="C49" s="28">
        <v>3361</v>
      </c>
      <c r="D49" s="29"/>
      <c r="E49" s="30"/>
      <c r="F49" s="1">
        <v>155.5</v>
      </c>
      <c r="G49" s="1">
        <v>575.9321286315356</v>
      </c>
      <c r="H49" s="133">
        <f t="shared" si="0"/>
        <v>3703.74359248576</v>
      </c>
      <c r="I49" s="1">
        <v>22.062035961497536</v>
      </c>
      <c r="J49" s="1">
        <v>99.994</v>
      </c>
    </row>
    <row r="50" spans="1:10" ht="15">
      <c r="A50" s="24"/>
      <c r="B50" s="21" t="s">
        <v>366</v>
      </c>
      <c r="C50" s="28">
        <v>3363</v>
      </c>
      <c r="D50" s="29"/>
      <c r="E50" s="30"/>
      <c r="F50" s="1">
        <v>210.5</v>
      </c>
      <c r="G50" s="1">
        <v>681.1964461649864</v>
      </c>
      <c r="H50" s="133">
        <f t="shared" si="0"/>
        <v>3236.087630237465</v>
      </c>
      <c r="I50" s="1">
        <v>6.730790632321281</v>
      </c>
      <c r="J50" s="1">
        <v>59.02</v>
      </c>
    </row>
    <row r="51" spans="1:10" ht="15">
      <c r="A51" s="24"/>
      <c r="B51" s="21" t="s">
        <v>367</v>
      </c>
      <c r="C51" s="28">
        <v>3364</v>
      </c>
      <c r="D51" s="29"/>
      <c r="E51" s="30"/>
      <c r="F51" s="1">
        <v>213.5</v>
      </c>
      <c r="G51" s="1">
        <v>687.3352921788055</v>
      </c>
      <c r="H51" s="133">
        <f t="shared" si="0"/>
        <v>3219.3690500178245</v>
      </c>
      <c r="I51" s="1">
        <v>8.226521883948232</v>
      </c>
      <c r="J51" s="1">
        <v>67.333</v>
      </c>
    </row>
    <row r="52" spans="1:10" ht="15">
      <c r="A52" s="24"/>
      <c r="B52" s="21" t="s">
        <v>368</v>
      </c>
      <c r="C52" s="28">
        <v>3365</v>
      </c>
      <c r="D52" s="29"/>
      <c r="E52" s="30"/>
      <c r="F52" s="1">
        <v>218</v>
      </c>
      <c r="G52" s="1">
        <v>705.7477928675336</v>
      </c>
      <c r="H52" s="133">
        <f t="shared" si="0"/>
        <v>3237.3751966400623</v>
      </c>
      <c r="I52" s="1">
        <v>5.608992193601067</v>
      </c>
      <c r="J52" s="1">
        <v>76.4</v>
      </c>
    </row>
    <row r="53" spans="1:10" ht="15">
      <c r="A53" s="24"/>
      <c r="B53" s="21" t="s">
        <v>369</v>
      </c>
      <c r="C53" s="28">
        <v>3367</v>
      </c>
      <c r="D53" s="29"/>
      <c r="E53" s="30"/>
      <c r="F53" s="1">
        <v>153.5</v>
      </c>
      <c r="G53" s="1">
        <v>547.5328806344742</v>
      </c>
      <c r="H53" s="133">
        <f t="shared" si="0"/>
        <v>3566.989450387454</v>
      </c>
      <c r="I53" s="1">
        <v>5.23505938069433</v>
      </c>
      <c r="J53" s="1">
        <v>33.521</v>
      </c>
    </row>
    <row r="54" spans="1:10" ht="15">
      <c r="A54" s="24"/>
      <c r="B54" s="21" t="s">
        <v>370</v>
      </c>
      <c r="C54" s="28">
        <v>3368</v>
      </c>
      <c r="D54" s="29"/>
      <c r="E54" s="30"/>
      <c r="F54" s="1">
        <v>159</v>
      </c>
      <c r="G54" s="1">
        <v>586.3985245574437</v>
      </c>
      <c r="H54" s="133">
        <f t="shared" si="0"/>
        <v>3688.0410349524764</v>
      </c>
      <c r="I54" s="1">
        <v>9.722253135575182</v>
      </c>
      <c r="J54" s="1">
        <v>54.739</v>
      </c>
    </row>
    <row r="55" spans="1:10" ht="15">
      <c r="A55" s="24"/>
      <c r="B55" s="21" t="s">
        <v>371</v>
      </c>
      <c r="C55" s="28">
        <v>3369</v>
      </c>
      <c r="D55" s="29"/>
      <c r="E55" s="30"/>
      <c r="F55" s="1">
        <v>178</v>
      </c>
      <c r="G55" s="1">
        <v>607.7616653021895</v>
      </c>
      <c r="H55" s="133">
        <f t="shared" si="0"/>
        <v>3414.3913781021884</v>
      </c>
      <c r="I55" s="1">
        <v>31.784289097072715</v>
      </c>
      <c r="J55" s="1">
        <v>0</v>
      </c>
    </row>
    <row r="56" spans="1:10" ht="15">
      <c r="A56" s="24"/>
      <c r="B56" s="21" t="s">
        <v>372</v>
      </c>
      <c r="C56" s="28">
        <v>3372</v>
      </c>
      <c r="D56" s="29"/>
      <c r="E56" s="30"/>
      <c r="F56" s="1">
        <v>233</v>
      </c>
      <c r="G56" s="1">
        <v>755.5297064272452</v>
      </c>
      <c r="H56" s="133">
        <f t="shared" si="0"/>
        <v>3242.6167657821684</v>
      </c>
      <c r="I56" s="1">
        <v>5.982925006507804</v>
      </c>
      <c r="J56" s="1">
        <v>79.668</v>
      </c>
    </row>
    <row r="57" spans="6:10" ht="15">
      <c r="F57" s="22"/>
      <c r="G57" s="22"/>
      <c r="H57" s="22"/>
      <c r="I57" s="22"/>
      <c r="J57" s="22"/>
    </row>
    <row r="58" spans="1:10" ht="15.75">
      <c r="A58" s="17" t="s">
        <v>22</v>
      </c>
      <c r="F58" s="135">
        <f>SUM(F11:F56)</f>
        <v>11039</v>
      </c>
      <c r="G58" s="135">
        <f>SUM(G11:G56)</f>
        <v>36860.53896181643</v>
      </c>
      <c r="H58" s="135">
        <f>IF(F58=0,0,G58/F58*1000)</f>
        <v>3339.1193914137543</v>
      </c>
      <c r="I58" s="135">
        <f>SUM(I11:I56)</f>
        <v>1971.0236749467495</v>
      </c>
      <c r="J58" s="135">
        <f>SUM(J11:J56)</f>
        <v>3422.992</v>
      </c>
    </row>
  </sheetData>
  <sheetProtection sheet="1" objects="1" scenarios="1"/>
  <dataValidations count="2">
    <dataValidation type="list" allowBlank="1" showDropDown="1" showInputMessage="1" showErrorMessage="1" errorTitle="Error!" error="If the school will only be open for part of the year, you must enter either 'c' (closing) or 'o' (opening) in this cell." sqref="D11:D56">
      <formula1>"c,o,C,O"</formula1>
    </dataValidation>
    <dataValidation errorStyle="warning" type="whole" operator="greaterThan" allowBlank="1" showInputMessage="1" showErrorMessage="1" errorTitle="Pupil number" error="Number of pupils should be greater than 0." sqref="F11:F56">
      <formula1>0</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G33"/>
  <sheetViews>
    <sheetView zoomScale="75" zoomScaleNormal="75" workbookViewId="0" topLeftCell="H1">
      <selection activeCell="J19" sqref="J19"/>
    </sheetView>
  </sheetViews>
  <sheetFormatPr defaultColWidth="8.88671875" defaultRowHeight="15"/>
  <cols>
    <col min="1" max="1" width="3.3359375" style="4" customWidth="1"/>
    <col min="2" max="2" width="31.4453125" style="4" customWidth="1"/>
    <col min="3" max="3" width="11.10546875" style="4" customWidth="1"/>
    <col min="4" max="9" width="12.77734375" style="4" customWidth="1"/>
    <col min="10" max="10" width="13.99609375" style="4" bestFit="1" customWidth="1"/>
    <col min="11" max="16384" width="8.88671875" style="4" customWidth="1"/>
  </cols>
  <sheetData>
    <row r="1" spans="1:10" ht="15.75">
      <c r="A1" s="9" t="s">
        <v>1</v>
      </c>
      <c r="B1" s="9"/>
      <c r="C1" s="16" t="str">
        <f>Primary!C1</f>
        <v>Year:</v>
      </c>
      <c r="D1" s="136" t="str">
        <f>LEFT(year,4)&amp;"-"&amp;RIGHT(year,2)</f>
        <v>2011-12</v>
      </c>
      <c r="E1" s="16" t="str">
        <f>Primary!E1</f>
        <v>LEA Name:</v>
      </c>
      <c r="F1" s="5" t="str">
        <f>Primary!F1</f>
        <v>Vale of Glamorgan Council</v>
      </c>
      <c r="G1" s="5"/>
      <c r="H1" s="5"/>
      <c r="I1" s="16" t="str">
        <f>Primary!I1</f>
        <v>LEA Code:</v>
      </c>
      <c r="J1" s="15">
        <f>Primary!J1</f>
        <v>673</v>
      </c>
    </row>
    <row r="2" ht="15.75">
      <c r="A2" s="9"/>
    </row>
    <row r="3" ht="15.75">
      <c r="A3" s="9"/>
    </row>
    <row r="5" spans="2:10" ht="15">
      <c r="B5" s="13" t="s">
        <v>2</v>
      </c>
      <c r="C5" s="13" t="s">
        <v>3</v>
      </c>
      <c r="D5" s="14" t="s">
        <v>4</v>
      </c>
      <c r="E5" s="14" t="s">
        <v>5</v>
      </c>
      <c r="F5" s="14" t="s">
        <v>6</v>
      </c>
      <c r="G5" s="13" t="s">
        <v>7</v>
      </c>
      <c r="H5" s="13" t="s">
        <v>8</v>
      </c>
      <c r="I5" s="13" t="s">
        <v>17</v>
      </c>
      <c r="J5" s="13" t="s">
        <v>18</v>
      </c>
    </row>
    <row r="6" spans="1:10" s="18" customFormat="1" ht="15.75">
      <c r="A6" s="42"/>
      <c r="B6" s="61" t="s">
        <v>39</v>
      </c>
      <c r="C6" s="58" t="s">
        <v>40</v>
      </c>
      <c r="D6" s="43" t="s">
        <v>43</v>
      </c>
      <c r="E6" s="43" t="s">
        <v>47</v>
      </c>
      <c r="F6" s="44" t="s">
        <v>48</v>
      </c>
      <c r="G6" s="45" t="s">
        <v>51</v>
      </c>
      <c r="H6" s="46"/>
      <c r="I6" s="47" t="s">
        <v>55</v>
      </c>
      <c r="J6" s="47" t="s">
        <v>57</v>
      </c>
    </row>
    <row r="7" spans="1:10" s="18" customFormat="1" ht="15.75">
      <c r="A7" s="42"/>
      <c r="B7" s="62"/>
      <c r="C7" s="59" t="s">
        <v>41</v>
      </c>
      <c r="D7" s="75" t="s">
        <v>44</v>
      </c>
      <c r="E7" s="44" t="s">
        <v>44</v>
      </c>
      <c r="F7" s="44" t="s">
        <v>49</v>
      </c>
      <c r="G7" s="47" t="s">
        <v>52</v>
      </c>
      <c r="H7" s="47" t="s">
        <v>52</v>
      </c>
      <c r="I7" s="48" t="s">
        <v>21</v>
      </c>
      <c r="J7" s="48" t="s">
        <v>58</v>
      </c>
    </row>
    <row r="8" spans="1:10" s="18" customFormat="1" ht="15.75">
      <c r="A8" s="42"/>
      <c r="B8" s="62"/>
      <c r="C8" s="59" t="s">
        <v>42</v>
      </c>
      <c r="D8" s="75" t="s">
        <v>45</v>
      </c>
      <c r="E8" s="44" t="s">
        <v>45</v>
      </c>
      <c r="F8" s="48" t="s">
        <v>50</v>
      </c>
      <c r="G8" s="48" t="s">
        <v>53</v>
      </c>
      <c r="H8" s="48" t="s">
        <v>54</v>
      </c>
      <c r="I8" s="48" t="s">
        <v>56</v>
      </c>
      <c r="J8" s="48" t="s">
        <v>59</v>
      </c>
    </row>
    <row r="9" spans="1:10" s="18" customFormat="1" ht="15.75">
      <c r="A9" s="42"/>
      <c r="B9" s="63"/>
      <c r="C9" s="60"/>
      <c r="D9" s="50" t="s">
        <v>46</v>
      </c>
      <c r="E9" s="50"/>
      <c r="F9" s="49"/>
      <c r="G9" s="49" t="s">
        <v>9</v>
      </c>
      <c r="H9" s="49" t="s">
        <v>10</v>
      </c>
      <c r="I9" s="49" t="s">
        <v>9</v>
      </c>
      <c r="J9" s="49" t="s">
        <v>9</v>
      </c>
    </row>
    <row r="10" spans="1:5" ht="23.25" customHeight="1">
      <c r="A10" s="64" t="s">
        <v>12</v>
      </c>
      <c r="E10" s="8"/>
    </row>
    <row r="11" spans="2:10" ht="15">
      <c r="B11" s="10" t="s">
        <v>373</v>
      </c>
      <c r="C11" s="31">
        <v>4060</v>
      </c>
      <c r="D11" s="29"/>
      <c r="E11" s="30"/>
      <c r="F11" s="1">
        <v>1082</v>
      </c>
      <c r="G11" s="1">
        <v>4466.6690961091235</v>
      </c>
      <c r="H11" s="133">
        <f>IF(F11="",0,G11/F11*1000)</f>
        <v>4128.159977919707</v>
      </c>
      <c r="I11" s="1">
        <v>119.11762587015644</v>
      </c>
      <c r="J11" s="1">
        <v>0</v>
      </c>
    </row>
    <row r="12" spans="2:10" ht="15">
      <c r="B12" s="10" t="s">
        <v>374</v>
      </c>
      <c r="C12" s="31">
        <v>4061</v>
      </c>
      <c r="D12" s="29"/>
      <c r="E12" s="30"/>
      <c r="F12" s="1">
        <v>1346.5</v>
      </c>
      <c r="G12" s="1">
        <v>5247.276627831697</v>
      </c>
      <c r="H12" s="133">
        <f aca="true" t="shared" si="0" ref="H12:H18">IF(F12="",0,G12/F12*1000)</f>
        <v>3896.974844286444</v>
      </c>
      <c r="I12" s="1">
        <v>262.0456326968785</v>
      </c>
      <c r="J12" s="1">
        <v>0</v>
      </c>
    </row>
    <row r="13" spans="2:10" ht="15">
      <c r="B13" s="10" t="s">
        <v>375</v>
      </c>
      <c r="C13" s="31">
        <v>4062</v>
      </c>
      <c r="D13" s="29"/>
      <c r="E13" s="30"/>
      <c r="F13" s="1">
        <v>1203</v>
      </c>
      <c r="G13" s="1">
        <v>5041.884599165592</v>
      </c>
      <c r="H13" s="133">
        <f t="shared" si="0"/>
        <v>4191.092767386194</v>
      </c>
      <c r="I13" s="1">
        <v>235.7667686239601</v>
      </c>
      <c r="J13" s="1">
        <v>0</v>
      </c>
    </row>
    <row r="14" spans="2:10" ht="15">
      <c r="B14" s="10" t="s">
        <v>376</v>
      </c>
      <c r="C14" s="31">
        <v>4065</v>
      </c>
      <c r="D14" s="29"/>
      <c r="E14" s="30"/>
      <c r="F14" s="1">
        <v>1380</v>
      </c>
      <c r="G14" s="1">
        <v>5405.636299216218</v>
      </c>
      <c r="H14" s="133">
        <f t="shared" si="0"/>
        <v>3917.12775305523</v>
      </c>
      <c r="I14" s="1">
        <v>16.374250531174642</v>
      </c>
      <c r="J14" s="1">
        <v>0</v>
      </c>
    </row>
    <row r="15" spans="2:10" ht="15">
      <c r="B15" s="10" t="s">
        <v>377</v>
      </c>
      <c r="C15" s="31">
        <v>4066</v>
      </c>
      <c r="D15" s="29"/>
      <c r="E15" s="30"/>
      <c r="F15" s="1">
        <v>834</v>
      </c>
      <c r="G15" s="1">
        <v>3476.206103063918</v>
      </c>
      <c r="H15" s="133">
        <f t="shared" si="0"/>
        <v>4168.112833409974</v>
      </c>
      <c r="I15" s="1">
        <v>21.271222652647435</v>
      </c>
      <c r="J15" s="1">
        <v>0</v>
      </c>
    </row>
    <row r="16" spans="2:10" ht="15">
      <c r="B16" s="10" t="s">
        <v>378</v>
      </c>
      <c r="C16" s="31">
        <v>4612</v>
      </c>
      <c r="D16" s="29"/>
      <c r="E16" s="30"/>
      <c r="F16" s="1">
        <v>633</v>
      </c>
      <c r="G16" s="1">
        <v>2515.9125805611498</v>
      </c>
      <c r="H16" s="133">
        <f t="shared" si="0"/>
        <v>3974.585435325671</v>
      </c>
      <c r="I16" s="1">
        <v>39.32880735057835</v>
      </c>
      <c r="J16" s="1">
        <v>0</v>
      </c>
    </row>
    <row r="17" spans="2:10" ht="15">
      <c r="B17" s="10" t="s">
        <v>379</v>
      </c>
      <c r="C17" s="31">
        <v>5400</v>
      </c>
      <c r="D17" s="29"/>
      <c r="E17" s="30"/>
      <c r="F17" s="1">
        <v>1908.5</v>
      </c>
      <c r="G17" s="1">
        <v>7036.487830127053</v>
      </c>
      <c r="H17" s="133">
        <f t="shared" si="0"/>
        <v>3686.9205292779943</v>
      </c>
      <c r="I17" s="1">
        <v>34.58486560790159</v>
      </c>
      <c r="J17" s="1">
        <v>0</v>
      </c>
    </row>
    <row r="18" spans="2:10" ht="15">
      <c r="B18" s="10" t="s">
        <v>380</v>
      </c>
      <c r="C18" s="31">
        <v>5401</v>
      </c>
      <c r="D18" s="29"/>
      <c r="E18" s="30"/>
      <c r="F18" s="1">
        <v>1330.5</v>
      </c>
      <c r="G18" s="1">
        <v>5413.6546962529965</v>
      </c>
      <c r="H18" s="133">
        <f t="shared" si="0"/>
        <v>4068.8874079316024</v>
      </c>
      <c r="I18" s="1">
        <v>188.73225476469747</v>
      </c>
      <c r="J18" s="1">
        <v>0</v>
      </c>
    </row>
    <row r="19" spans="1:33" ht="15">
      <c r="A19" s="8"/>
      <c r="B19" s="8"/>
      <c r="F19" s="2"/>
      <c r="G19" s="2"/>
      <c r="H19" s="2"/>
      <c r="I19" s="2"/>
      <c r="J19" s="2"/>
      <c r="K19" s="8"/>
      <c r="L19" s="8"/>
      <c r="M19" s="8"/>
      <c r="N19" s="8"/>
      <c r="O19" s="8"/>
      <c r="P19" s="8"/>
      <c r="Q19" s="8"/>
      <c r="R19" s="8"/>
      <c r="S19" s="8"/>
      <c r="T19" s="8"/>
      <c r="U19" s="8"/>
      <c r="V19" s="8"/>
      <c r="W19" s="8"/>
      <c r="X19" s="8"/>
      <c r="Y19" s="8"/>
      <c r="Z19" s="8"/>
      <c r="AA19" s="8"/>
      <c r="AB19" s="8"/>
      <c r="AC19" s="8"/>
      <c r="AD19" s="8"/>
      <c r="AE19" s="8"/>
      <c r="AF19" s="8"/>
      <c r="AG19" s="8"/>
    </row>
    <row r="20" spans="1:33" ht="15.75">
      <c r="A20" s="9" t="s">
        <v>23</v>
      </c>
      <c r="F20" s="134">
        <f>SUM(F11:F18)</f>
        <v>9717.5</v>
      </c>
      <c r="G20" s="134">
        <f>SUM(G11:G18)</f>
        <v>38603.72783232775</v>
      </c>
      <c r="H20" s="134">
        <f>IF(F20=0,0,G20/F20*1000)</f>
        <v>3972.5986964062513</v>
      </c>
      <c r="I20" s="134">
        <f>SUM(I11:I18)</f>
        <v>917.2214280979947</v>
      </c>
      <c r="J20" s="134">
        <f>SUM(J11:J18)</f>
        <v>0</v>
      </c>
      <c r="V20" s="8"/>
      <c r="W20" s="8"/>
      <c r="X20" s="8"/>
      <c r="Y20" s="8"/>
      <c r="Z20" s="8"/>
      <c r="AA20" s="8"/>
      <c r="AB20" s="8"/>
      <c r="AC20" s="8"/>
      <c r="AD20" s="8"/>
      <c r="AE20" s="8"/>
      <c r="AF20" s="8"/>
      <c r="AG20" s="8"/>
    </row>
    <row r="21" spans="1:33" ht="15">
      <c r="A21" s="8"/>
      <c r="B21" s="8"/>
      <c r="K21" s="8"/>
      <c r="L21" s="8"/>
      <c r="M21" s="8"/>
      <c r="N21" s="8"/>
      <c r="O21" s="8"/>
      <c r="P21" s="8"/>
      <c r="Q21" s="8"/>
      <c r="R21" s="8"/>
      <c r="S21" s="8"/>
      <c r="T21" s="8"/>
      <c r="U21" s="8"/>
      <c r="V21" s="8"/>
      <c r="W21" s="8"/>
      <c r="X21" s="8"/>
      <c r="Y21" s="8"/>
      <c r="Z21" s="8"/>
      <c r="AA21" s="8"/>
      <c r="AB21" s="8"/>
      <c r="AC21" s="8"/>
      <c r="AD21" s="8"/>
      <c r="AE21" s="8"/>
      <c r="AF21" s="8"/>
      <c r="AG21" s="8"/>
    </row>
    <row r="22" spans="1:33" ht="15">
      <c r="A22" s="8"/>
      <c r="B22" s="8"/>
      <c r="K22" s="8"/>
      <c r="L22" s="8"/>
      <c r="M22" s="8"/>
      <c r="N22" s="8"/>
      <c r="O22" s="8"/>
      <c r="P22" s="8"/>
      <c r="Q22" s="8"/>
      <c r="R22" s="8"/>
      <c r="S22" s="8"/>
      <c r="T22" s="8"/>
      <c r="U22" s="8"/>
      <c r="V22" s="8"/>
      <c r="W22" s="8"/>
      <c r="X22" s="8"/>
      <c r="Y22" s="8"/>
      <c r="Z22" s="8"/>
      <c r="AA22" s="8"/>
      <c r="AB22" s="8"/>
      <c r="AC22" s="8"/>
      <c r="AD22" s="8"/>
      <c r="AE22" s="8"/>
      <c r="AF22" s="8"/>
      <c r="AG22" s="8"/>
    </row>
    <row r="23" spans="1:33" ht="15">
      <c r="A23" s="8"/>
      <c r="B23" s="8"/>
      <c r="K23" s="8"/>
      <c r="L23" s="8"/>
      <c r="M23" s="8"/>
      <c r="N23" s="8"/>
      <c r="O23" s="8"/>
      <c r="P23" s="8"/>
      <c r="Q23" s="8"/>
      <c r="R23" s="8"/>
      <c r="S23" s="8"/>
      <c r="T23" s="8"/>
      <c r="U23" s="8"/>
      <c r="V23" s="8"/>
      <c r="W23" s="8"/>
      <c r="X23" s="8"/>
      <c r="Y23" s="8"/>
      <c r="Z23" s="8"/>
      <c r="AA23" s="8"/>
      <c r="AB23" s="8"/>
      <c r="AC23" s="8"/>
      <c r="AD23" s="8"/>
      <c r="AE23" s="8"/>
      <c r="AF23" s="8"/>
      <c r="AG23" s="8"/>
    </row>
    <row r="24" spans="1:33" ht="15">
      <c r="A24" s="8"/>
      <c r="B24" s="8"/>
      <c r="K24" s="8"/>
      <c r="L24" s="8"/>
      <c r="M24" s="8"/>
      <c r="N24" s="8"/>
      <c r="O24" s="8"/>
      <c r="P24" s="8"/>
      <c r="Q24" s="8"/>
      <c r="R24" s="8"/>
      <c r="S24" s="8"/>
      <c r="T24" s="8"/>
      <c r="U24" s="8"/>
      <c r="V24" s="8"/>
      <c r="W24" s="8"/>
      <c r="X24" s="8"/>
      <c r="Y24" s="8"/>
      <c r="Z24" s="8"/>
      <c r="AA24" s="8"/>
      <c r="AB24" s="8"/>
      <c r="AC24" s="8"/>
      <c r="AD24" s="8"/>
      <c r="AE24" s="8"/>
      <c r="AF24" s="8"/>
      <c r="AG24" s="8"/>
    </row>
    <row r="25" spans="1:33" ht="15">
      <c r="A25" s="8"/>
      <c r="B25" s="8"/>
      <c r="K25" s="8"/>
      <c r="L25" s="8"/>
      <c r="M25" s="8"/>
      <c r="N25" s="8"/>
      <c r="O25" s="8"/>
      <c r="P25" s="8"/>
      <c r="Q25" s="8"/>
      <c r="R25" s="8"/>
      <c r="S25" s="8"/>
      <c r="T25" s="8"/>
      <c r="U25" s="8"/>
      <c r="V25" s="8"/>
      <c r="W25" s="8"/>
      <c r="X25" s="8"/>
      <c r="Y25" s="8"/>
      <c r="Z25" s="8"/>
      <c r="AA25" s="8"/>
      <c r="AB25" s="8"/>
      <c r="AC25" s="8"/>
      <c r="AD25" s="8"/>
      <c r="AE25" s="8"/>
      <c r="AF25" s="8"/>
      <c r="AG25" s="8"/>
    </row>
    <row r="26" spans="1:33" ht="15">
      <c r="A26" s="8"/>
      <c r="B26" s="8"/>
      <c r="K26" s="8"/>
      <c r="L26" s="8"/>
      <c r="M26" s="8"/>
      <c r="N26" s="8"/>
      <c r="O26" s="8"/>
      <c r="P26" s="8"/>
      <c r="Q26" s="8"/>
      <c r="R26" s="8"/>
      <c r="S26" s="8"/>
      <c r="T26" s="8"/>
      <c r="U26" s="8"/>
      <c r="V26" s="8"/>
      <c r="W26" s="8"/>
      <c r="X26" s="8"/>
      <c r="Y26" s="8"/>
      <c r="Z26" s="8"/>
      <c r="AA26" s="8"/>
      <c r="AB26" s="8"/>
      <c r="AC26" s="8"/>
      <c r="AD26" s="8"/>
      <c r="AE26" s="8"/>
      <c r="AF26" s="8"/>
      <c r="AG26" s="8"/>
    </row>
    <row r="27" spans="1:33" ht="15">
      <c r="A27" s="8"/>
      <c r="B27" s="8"/>
      <c r="K27" s="8"/>
      <c r="L27" s="8"/>
      <c r="M27" s="8"/>
      <c r="N27" s="8"/>
      <c r="O27" s="8"/>
      <c r="P27" s="8"/>
      <c r="Q27" s="8"/>
      <c r="R27" s="8"/>
      <c r="S27" s="8"/>
      <c r="T27" s="8"/>
      <c r="U27" s="8"/>
      <c r="V27" s="8"/>
      <c r="W27" s="8"/>
      <c r="X27" s="8"/>
      <c r="Y27" s="8"/>
      <c r="Z27" s="8"/>
      <c r="AA27" s="8"/>
      <c r="AB27" s="8"/>
      <c r="AC27" s="8"/>
      <c r="AD27" s="8"/>
      <c r="AE27" s="8"/>
      <c r="AF27" s="8"/>
      <c r="AG27" s="8"/>
    </row>
    <row r="28" spans="1:33" ht="15">
      <c r="A28" s="8"/>
      <c r="B28" s="8"/>
      <c r="K28" s="8"/>
      <c r="L28" s="8"/>
      <c r="M28" s="8"/>
      <c r="N28" s="8"/>
      <c r="O28" s="8"/>
      <c r="P28" s="8"/>
      <c r="Q28" s="8"/>
      <c r="R28" s="8"/>
      <c r="S28" s="8"/>
      <c r="T28" s="8"/>
      <c r="U28" s="8"/>
      <c r="V28" s="8"/>
      <c r="W28" s="8"/>
      <c r="X28" s="8"/>
      <c r="Y28" s="8"/>
      <c r="Z28" s="8"/>
      <c r="AA28" s="8"/>
      <c r="AB28" s="8"/>
      <c r="AC28" s="8"/>
      <c r="AD28" s="8"/>
      <c r="AE28" s="8"/>
      <c r="AF28" s="8"/>
      <c r="AG28" s="8"/>
    </row>
    <row r="29" spans="1:33" ht="15">
      <c r="A29" s="8"/>
      <c r="B29" s="8"/>
      <c r="K29" s="8"/>
      <c r="L29" s="8"/>
      <c r="M29" s="8"/>
      <c r="N29" s="8"/>
      <c r="O29" s="8"/>
      <c r="P29" s="8"/>
      <c r="Q29" s="8"/>
      <c r="R29" s="8"/>
      <c r="S29" s="8"/>
      <c r="T29" s="8"/>
      <c r="U29" s="8"/>
      <c r="V29" s="8"/>
      <c r="W29" s="8"/>
      <c r="X29" s="8"/>
      <c r="Y29" s="8"/>
      <c r="Z29" s="8"/>
      <c r="AA29" s="8"/>
      <c r="AB29" s="8"/>
      <c r="AC29" s="8"/>
      <c r="AD29" s="8"/>
      <c r="AE29" s="8"/>
      <c r="AF29" s="8"/>
      <c r="AG29" s="8"/>
    </row>
    <row r="30" spans="1:33" ht="15">
      <c r="A30" s="8"/>
      <c r="B30" s="8"/>
      <c r="K30" s="8"/>
      <c r="L30" s="8"/>
      <c r="M30" s="8"/>
      <c r="N30" s="8"/>
      <c r="O30" s="8"/>
      <c r="P30" s="8"/>
      <c r="Q30" s="8"/>
      <c r="R30" s="8"/>
      <c r="S30" s="8"/>
      <c r="T30" s="8"/>
      <c r="U30" s="8"/>
      <c r="V30" s="8"/>
      <c r="W30" s="8"/>
      <c r="X30" s="8"/>
      <c r="Y30" s="8"/>
      <c r="Z30" s="8"/>
      <c r="AA30" s="8"/>
      <c r="AB30" s="8"/>
      <c r="AC30" s="8"/>
      <c r="AD30" s="8"/>
      <c r="AE30" s="8"/>
      <c r="AF30" s="8"/>
      <c r="AG30" s="8"/>
    </row>
    <row r="31" spans="1:33" ht="15">
      <c r="A31" s="8"/>
      <c r="B31" s="8"/>
      <c r="K31" s="8"/>
      <c r="L31" s="8"/>
      <c r="M31" s="8"/>
      <c r="N31" s="8"/>
      <c r="O31" s="8"/>
      <c r="P31" s="8"/>
      <c r="Q31" s="8"/>
      <c r="R31" s="8"/>
      <c r="S31" s="8"/>
      <c r="T31" s="8"/>
      <c r="U31" s="8"/>
      <c r="V31" s="8"/>
      <c r="W31" s="8"/>
      <c r="X31" s="8"/>
      <c r="Y31" s="8"/>
      <c r="Z31" s="8"/>
      <c r="AA31" s="8"/>
      <c r="AB31" s="8"/>
      <c r="AC31" s="8"/>
      <c r="AD31" s="8"/>
      <c r="AE31" s="8"/>
      <c r="AF31" s="8"/>
      <c r="AG31" s="8"/>
    </row>
    <row r="32" spans="1:33" ht="15">
      <c r="A32" s="8"/>
      <c r="B32" s="8"/>
      <c r="K32" s="8"/>
      <c r="L32" s="8"/>
      <c r="M32" s="8"/>
      <c r="N32" s="8"/>
      <c r="O32" s="8"/>
      <c r="P32" s="8"/>
      <c r="Q32" s="8"/>
      <c r="R32" s="8"/>
      <c r="S32" s="8"/>
      <c r="T32" s="8"/>
      <c r="U32" s="8"/>
      <c r="V32" s="8"/>
      <c r="W32" s="8"/>
      <c r="X32" s="8"/>
      <c r="Y32" s="8"/>
      <c r="Z32" s="8"/>
      <c r="AA32" s="8"/>
      <c r="AB32" s="8"/>
      <c r="AC32" s="8"/>
      <c r="AD32" s="8"/>
      <c r="AE32" s="8"/>
      <c r="AF32" s="8"/>
      <c r="AG32" s="8"/>
    </row>
    <row r="33" spans="1:33" ht="15">
      <c r="A33" s="8"/>
      <c r="B33" s="8"/>
      <c r="K33" s="8"/>
      <c r="L33" s="8"/>
      <c r="M33" s="8"/>
      <c r="N33" s="8"/>
      <c r="O33" s="8"/>
      <c r="P33" s="8"/>
      <c r="Q33" s="8"/>
      <c r="R33" s="8"/>
      <c r="S33" s="8"/>
      <c r="T33" s="8"/>
      <c r="U33" s="8"/>
      <c r="V33" s="8"/>
      <c r="W33" s="8"/>
      <c r="X33" s="8"/>
      <c r="Y33" s="8"/>
      <c r="Z33" s="8"/>
      <c r="AA33" s="8"/>
      <c r="AB33" s="8"/>
      <c r="AC33" s="8"/>
      <c r="AD33" s="8"/>
      <c r="AE33" s="8"/>
      <c r="AF33" s="8"/>
      <c r="AG33" s="8"/>
    </row>
  </sheetData>
  <sheetProtection sheet="1" objects="1" scenarios="1"/>
  <dataValidations count="3">
    <dataValidation type="list" allowBlank="1" showDropDown="1" showInputMessage="1" showErrorMessage="1" errorTitle="Error !" error="If the school will only be open for part of the year, you must enter either 'c' (closing) or 'o' (opening) in this cell." sqref="D12:D18">
      <formula1>"c,o,C,O"</formula1>
    </dataValidation>
    <dataValidation errorStyle="warning" type="whole" operator="greaterThan" allowBlank="1" showInputMessage="1" showErrorMessage="1" errorTitle="Pupil number" error="Number of pupils should be greater than 0." sqref="F11:F18">
      <formula1>0</formula1>
    </dataValidation>
    <dataValidation type="list" allowBlank="1" showDropDown="1" showInputMessage="1" showErrorMessage="1" errorTitle="Error!" error="If the school will only be open for part of the year, you must enter either 'c' (closing) or 'o' (opening) in this cell." sqref="D11">
      <formula1>"c,o,C,O"</formula1>
    </dataValidation>
  </dataValidations>
  <printOptions/>
  <pageMargins left="0.75" right="0.75" top="1" bottom="1"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G57"/>
  <sheetViews>
    <sheetView zoomScale="75" zoomScaleNormal="75" workbookViewId="0" topLeftCell="G10">
      <selection activeCell="F31" sqref="F31"/>
    </sheetView>
  </sheetViews>
  <sheetFormatPr defaultColWidth="8.88671875" defaultRowHeight="15"/>
  <cols>
    <col min="1" max="1" width="3.3359375" style="4" customWidth="1"/>
    <col min="2" max="2" width="31.4453125" style="4" customWidth="1"/>
    <col min="3" max="3" width="11.10546875" style="4" customWidth="1"/>
    <col min="4" max="9" width="12.77734375" style="4" customWidth="1"/>
    <col min="10" max="10" width="13.99609375" style="4" bestFit="1" customWidth="1"/>
    <col min="11" max="16384" width="8.88671875" style="4" customWidth="1"/>
  </cols>
  <sheetData>
    <row r="1" spans="1:10" ht="15.75">
      <c r="A1" s="9" t="s">
        <v>1</v>
      </c>
      <c r="B1" s="9"/>
      <c r="C1" s="16" t="str">
        <f>Primary!C1</f>
        <v>Year:</v>
      </c>
      <c r="D1" s="136" t="str">
        <f>LEFT(year,4)&amp;"-"&amp;RIGHT(year,2)</f>
        <v>2011-12</v>
      </c>
      <c r="E1" s="16" t="str">
        <f>Primary!E1</f>
        <v>LEA Name:</v>
      </c>
      <c r="F1" s="5" t="str">
        <f>Primary!F1</f>
        <v>Vale of Glamorgan Council</v>
      </c>
      <c r="G1" s="5"/>
      <c r="H1" s="5"/>
      <c r="I1" s="16" t="str">
        <f>Primary!I1</f>
        <v>LEA Code:</v>
      </c>
      <c r="J1" s="15">
        <f>Primary!J1</f>
        <v>673</v>
      </c>
    </row>
    <row r="2" ht="15.75">
      <c r="A2" s="9"/>
    </row>
    <row r="3" ht="15.75">
      <c r="A3" s="9"/>
    </row>
    <row r="5" spans="2:10" ht="15">
      <c r="B5" s="13" t="s">
        <v>2</v>
      </c>
      <c r="C5" s="13" t="s">
        <v>3</v>
      </c>
      <c r="D5" s="14" t="s">
        <v>4</v>
      </c>
      <c r="E5" s="14" t="s">
        <v>5</v>
      </c>
      <c r="F5" s="14" t="s">
        <v>6</v>
      </c>
      <c r="G5" s="13" t="s">
        <v>7</v>
      </c>
      <c r="H5" s="13" t="s">
        <v>8</v>
      </c>
      <c r="I5" s="13" t="s">
        <v>17</v>
      </c>
      <c r="J5" s="13" t="s">
        <v>18</v>
      </c>
    </row>
    <row r="6" spans="1:10" s="18" customFormat="1" ht="15.75">
      <c r="A6" s="42"/>
      <c r="B6" s="61" t="s">
        <v>39</v>
      </c>
      <c r="C6" s="58" t="s">
        <v>40</v>
      </c>
      <c r="D6" s="43" t="s">
        <v>43</v>
      </c>
      <c r="E6" s="43" t="s">
        <v>47</v>
      </c>
      <c r="F6" s="44" t="s">
        <v>48</v>
      </c>
      <c r="G6" s="45" t="s">
        <v>51</v>
      </c>
      <c r="H6" s="46"/>
      <c r="I6" s="47" t="s">
        <v>55</v>
      </c>
      <c r="J6" s="47" t="s">
        <v>57</v>
      </c>
    </row>
    <row r="7" spans="1:10" s="18" customFormat="1" ht="15.75">
      <c r="A7" s="42"/>
      <c r="B7" s="62"/>
      <c r="C7" s="59" t="s">
        <v>41</v>
      </c>
      <c r="D7" s="75" t="s">
        <v>44</v>
      </c>
      <c r="E7" s="44" t="s">
        <v>44</v>
      </c>
      <c r="F7" s="44" t="s">
        <v>49</v>
      </c>
      <c r="G7" s="47" t="s">
        <v>52</v>
      </c>
      <c r="H7" s="47" t="s">
        <v>52</v>
      </c>
      <c r="I7" s="48" t="s">
        <v>21</v>
      </c>
      <c r="J7" s="48" t="s">
        <v>58</v>
      </c>
    </row>
    <row r="8" spans="1:10" s="18" customFormat="1" ht="15.75">
      <c r="A8" s="42"/>
      <c r="B8" s="62"/>
      <c r="C8" s="59" t="s">
        <v>42</v>
      </c>
      <c r="D8" s="75" t="s">
        <v>45</v>
      </c>
      <c r="E8" s="44" t="s">
        <v>45</v>
      </c>
      <c r="F8" s="48" t="s">
        <v>85</v>
      </c>
      <c r="G8" s="48" t="s">
        <v>53</v>
      </c>
      <c r="H8" s="48" t="s">
        <v>54</v>
      </c>
      <c r="I8" s="48" t="s">
        <v>56</v>
      </c>
      <c r="J8" s="48" t="s">
        <v>59</v>
      </c>
    </row>
    <row r="9" spans="1:10" s="18" customFormat="1" ht="15.75">
      <c r="A9" s="42"/>
      <c r="B9" s="63"/>
      <c r="C9" s="60"/>
      <c r="D9" s="50" t="s">
        <v>46</v>
      </c>
      <c r="E9" s="50"/>
      <c r="F9" s="49"/>
      <c r="G9" s="49" t="s">
        <v>9</v>
      </c>
      <c r="H9" s="49" t="s">
        <v>10</v>
      </c>
      <c r="I9" s="49" t="s">
        <v>9</v>
      </c>
      <c r="J9" s="49" t="s">
        <v>9</v>
      </c>
    </row>
    <row r="10" spans="1:5" ht="23.25" customHeight="1">
      <c r="A10" s="64" t="s">
        <v>13</v>
      </c>
      <c r="E10" s="8"/>
    </row>
    <row r="11" spans="2:10" ht="15">
      <c r="B11" s="10" t="s">
        <v>381</v>
      </c>
      <c r="C11" s="31">
        <v>7012</v>
      </c>
      <c r="D11" s="29"/>
      <c r="E11" s="30"/>
      <c r="F11" s="1">
        <v>58.25</v>
      </c>
      <c r="G11" s="1">
        <v>1200.8613699510447</v>
      </c>
      <c r="H11" s="133">
        <f>IF(F11="",0,G11/F11*1000)</f>
        <v>20615.645836069438</v>
      </c>
      <c r="I11" s="11"/>
      <c r="J11" s="1">
        <v>0</v>
      </c>
    </row>
    <row r="12" spans="2:10" ht="15">
      <c r="B12" s="10" t="s">
        <v>382</v>
      </c>
      <c r="C12" s="31">
        <v>7015</v>
      </c>
      <c r="D12" s="29"/>
      <c r="E12" s="30"/>
      <c r="F12" s="1">
        <v>99.75</v>
      </c>
      <c r="G12" s="1">
        <v>1228.957030919398</v>
      </c>
      <c r="H12" s="133">
        <f>IF(F12="",0,G12/F12*1000)</f>
        <v>12320.371237287198</v>
      </c>
      <c r="I12" s="11"/>
      <c r="J12" s="1">
        <v>0</v>
      </c>
    </row>
    <row r="13" spans="2:10" ht="15">
      <c r="B13" s="10" t="s">
        <v>383</v>
      </c>
      <c r="C13" s="31">
        <v>7018</v>
      </c>
      <c r="D13" s="29"/>
      <c r="E13" s="30"/>
      <c r="F13" s="1">
        <v>111.25</v>
      </c>
      <c r="G13" s="1">
        <v>3024.1714723242458</v>
      </c>
      <c r="H13" s="133">
        <f>IF(F13="",0,G13/F13*1000)</f>
        <v>27183.563796173</v>
      </c>
      <c r="I13" s="11"/>
      <c r="J13" s="1">
        <v>0</v>
      </c>
    </row>
    <row r="14" spans="6:7" ht="15">
      <c r="F14" s="2"/>
      <c r="G14" s="2"/>
    </row>
    <row r="15" spans="1:10" ht="15.75">
      <c r="A15" s="9" t="s">
        <v>24</v>
      </c>
      <c r="F15" s="134">
        <f>SUM(F11:F13)</f>
        <v>269.25</v>
      </c>
      <c r="G15" s="134">
        <f>SUM(G11:G13)</f>
        <v>5453.989873194689</v>
      </c>
      <c r="H15" s="134">
        <f>IF(F15=0,0,G15/F15*1000)</f>
        <v>20256.229798308967</v>
      </c>
      <c r="I15" s="134">
        <f>SUM(I11:I13)</f>
        <v>0</v>
      </c>
      <c r="J15" s="134">
        <f>SUM(J11:J13)</f>
        <v>0</v>
      </c>
    </row>
    <row r="17" ht="15.75">
      <c r="A17" s="3"/>
    </row>
    <row r="18" spans="1:33" ht="15.75">
      <c r="A18" s="12" t="s">
        <v>25</v>
      </c>
      <c r="B18" s="8"/>
      <c r="F18" s="134">
        <f>Primary!F58+Secondary!F20+Special!F15+Nursery!F15</f>
        <v>21166.5</v>
      </c>
      <c r="G18" s="134">
        <f>Primary!G58+Secondary!G20+Special!G15+Nursery!G15</f>
        <v>81705.10147418748</v>
      </c>
      <c r="H18" s="134">
        <f>IF(F18=0,0,G18/F18*1000)</f>
        <v>3860.1139288114464</v>
      </c>
      <c r="I18" s="134">
        <f>Primary!I58+Secondary!I20+Special!I15+Nursery!I15</f>
        <v>2919.823729094718</v>
      </c>
      <c r="J18" s="134">
        <f>Primary!J58+Secondary!J20+Special!J15+Nursery!J15</f>
        <v>3554.295</v>
      </c>
      <c r="K18" s="8"/>
      <c r="L18" s="8"/>
      <c r="M18" s="8"/>
      <c r="N18" s="8"/>
      <c r="O18" s="8"/>
      <c r="P18" s="8"/>
      <c r="Q18" s="8"/>
      <c r="R18" s="8"/>
      <c r="S18" s="8"/>
      <c r="T18" s="8"/>
      <c r="U18" s="8"/>
      <c r="V18" s="8"/>
      <c r="W18" s="8"/>
      <c r="X18" s="8"/>
      <c r="Y18" s="8"/>
      <c r="Z18" s="8"/>
      <c r="AA18" s="8"/>
      <c r="AB18" s="8"/>
      <c r="AC18" s="8"/>
      <c r="AD18" s="8"/>
      <c r="AE18" s="8"/>
      <c r="AF18" s="8"/>
      <c r="AG18" s="8"/>
    </row>
    <row r="19" spans="1:33" ht="15">
      <c r="A19" s="8"/>
      <c r="B19" s="8"/>
      <c r="K19" s="8"/>
      <c r="L19" s="8"/>
      <c r="M19" s="8"/>
      <c r="N19" s="8"/>
      <c r="O19" s="8"/>
      <c r="P19" s="8"/>
      <c r="Q19" s="8"/>
      <c r="R19" s="8"/>
      <c r="S19" s="8"/>
      <c r="T19" s="8"/>
      <c r="U19" s="8"/>
      <c r="V19" s="8"/>
      <c r="W19" s="8"/>
      <c r="X19" s="8"/>
      <c r="Y19" s="8"/>
      <c r="Z19" s="8"/>
      <c r="AA19" s="8"/>
      <c r="AB19" s="8"/>
      <c r="AC19" s="8"/>
      <c r="AD19" s="8"/>
      <c r="AE19" s="8"/>
      <c r="AF19" s="8"/>
      <c r="AG19" s="8"/>
    </row>
    <row r="20" spans="1:33" ht="15">
      <c r="A20" s="8"/>
      <c r="B20" s="8"/>
      <c r="K20" s="8"/>
      <c r="L20" s="8"/>
      <c r="M20" s="8"/>
      <c r="N20" s="8"/>
      <c r="O20" s="8"/>
      <c r="P20" s="8"/>
      <c r="Q20" s="8"/>
      <c r="R20" s="8"/>
      <c r="S20" s="8"/>
      <c r="T20" s="8"/>
      <c r="U20" s="8"/>
      <c r="V20" s="8"/>
      <c r="W20" s="8"/>
      <c r="X20" s="8"/>
      <c r="Y20" s="8"/>
      <c r="Z20" s="8"/>
      <c r="AA20" s="8"/>
      <c r="AB20" s="8"/>
      <c r="AC20" s="8"/>
      <c r="AD20" s="8"/>
      <c r="AE20" s="8"/>
      <c r="AF20" s="8"/>
      <c r="AG20" s="8"/>
    </row>
    <row r="21" spans="1:33" ht="15">
      <c r="A21" s="8"/>
      <c r="B21" s="8"/>
      <c r="K21" s="8"/>
      <c r="L21" s="8"/>
      <c r="M21" s="8"/>
      <c r="N21" s="8"/>
      <c r="O21" s="8"/>
      <c r="P21" s="8"/>
      <c r="Q21" s="8"/>
      <c r="R21" s="8"/>
      <c r="S21" s="8"/>
      <c r="T21" s="8"/>
      <c r="U21" s="8"/>
      <c r="V21" s="8"/>
      <c r="W21" s="8"/>
      <c r="X21" s="8"/>
      <c r="Y21" s="8"/>
      <c r="Z21" s="8"/>
      <c r="AA21" s="8"/>
      <c r="AB21" s="8"/>
      <c r="AC21" s="8"/>
      <c r="AD21" s="8"/>
      <c r="AE21" s="8"/>
      <c r="AF21" s="8"/>
      <c r="AG21" s="8"/>
    </row>
    <row r="22" spans="1:33" ht="15">
      <c r="A22" s="8"/>
      <c r="B22" s="8"/>
      <c r="K22" s="8"/>
      <c r="L22" s="8"/>
      <c r="M22" s="8"/>
      <c r="N22" s="8"/>
      <c r="O22" s="8"/>
      <c r="P22" s="8"/>
      <c r="Q22" s="8"/>
      <c r="R22" s="8"/>
      <c r="S22" s="8"/>
      <c r="T22" s="8"/>
      <c r="U22" s="8"/>
      <c r="V22" s="8"/>
      <c r="W22" s="8"/>
      <c r="X22" s="8"/>
      <c r="Y22" s="8"/>
      <c r="Z22" s="8"/>
      <c r="AA22" s="8"/>
      <c r="AB22" s="8"/>
      <c r="AC22" s="8"/>
      <c r="AD22" s="8"/>
      <c r="AE22" s="8"/>
      <c r="AF22" s="8"/>
      <c r="AG22" s="8"/>
    </row>
    <row r="23" spans="1:33" ht="15.75">
      <c r="A23" s="70" t="s">
        <v>248</v>
      </c>
      <c r="B23" s="8"/>
      <c r="K23" s="8"/>
      <c r="L23" s="8"/>
      <c r="M23" s="8"/>
      <c r="N23" s="8"/>
      <c r="O23" s="8"/>
      <c r="P23" s="8"/>
      <c r="Q23" s="8"/>
      <c r="R23" s="8"/>
      <c r="S23" s="8"/>
      <c r="T23" s="8"/>
      <c r="U23" s="8"/>
      <c r="V23" s="8"/>
      <c r="W23" s="8"/>
      <c r="X23" s="8"/>
      <c r="Y23" s="8"/>
      <c r="Z23" s="8"/>
      <c r="AA23" s="8"/>
      <c r="AB23" s="8"/>
      <c r="AC23" s="8"/>
      <c r="AD23" s="8"/>
      <c r="AE23" s="8"/>
      <c r="AF23" s="8"/>
      <c r="AG23" s="8"/>
    </row>
    <row r="24" spans="1:33" ht="15">
      <c r="A24" s="8"/>
      <c r="B24" s="8"/>
      <c r="K24" s="8"/>
      <c r="L24" s="8"/>
      <c r="M24" s="8"/>
      <c r="N24" s="8"/>
      <c r="O24" s="8"/>
      <c r="P24" s="8"/>
      <c r="Q24" s="8"/>
      <c r="R24" s="8"/>
      <c r="S24" s="8"/>
      <c r="T24" s="8"/>
      <c r="U24" s="8"/>
      <c r="V24" s="8"/>
      <c r="W24" s="8"/>
      <c r="X24" s="8"/>
      <c r="Y24" s="8"/>
      <c r="Z24" s="8"/>
      <c r="AA24" s="8"/>
      <c r="AB24" s="8"/>
      <c r="AC24" s="8"/>
      <c r="AD24" s="8"/>
      <c r="AE24" s="8"/>
      <c r="AF24" s="8"/>
      <c r="AG24" s="8"/>
    </row>
    <row r="25" spans="1:33" ht="15.75">
      <c r="A25" s="68" t="s">
        <v>244</v>
      </c>
      <c r="B25" s="25"/>
      <c r="C25" s="5" t="s">
        <v>83</v>
      </c>
      <c r="D25" s="33">
        <v>0</v>
      </c>
      <c r="E25" s="35"/>
      <c r="F25" s="69" t="s">
        <v>246</v>
      </c>
      <c r="G25" s="37"/>
      <c r="H25" s="5" t="s">
        <v>83</v>
      </c>
      <c r="I25" s="33">
        <v>8</v>
      </c>
      <c r="K25" s="8"/>
      <c r="L25" s="8"/>
      <c r="M25" s="8"/>
      <c r="N25" s="8"/>
      <c r="O25" s="8"/>
      <c r="P25" s="8"/>
      <c r="Q25" s="8"/>
      <c r="R25" s="8"/>
      <c r="S25" s="8"/>
      <c r="T25" s="8"/>
      <c r="U25" s="8"/>
      <c r="V25" s="8"/>
      <c r="W25" s="8"/>
      <c r="X25" s="8"/>
      <c r="Y25" s="8"/>
      <c r="Z25" s="8"/>
      <c r="AA25" s="8"/>
      <c r="AB25" s="8"/>
      <c r="AC25" s="8"/>
      <c r="AD25" s="8"/>
      <c r="AE25" s="8"/>
      <c r="AF25" s="8"/>
      <c r="AG25" s="8"/>
    </row>
    <row r="26" spans="1:33" ht="15.75">
      <c r="A26" s="15"/>
      <c r="B26" s="27"/>
      <c r="C26" s="5" t="s">
        <v>26</v>
      </c>
      <c r="D26" s="33">
        <v>276</v>
      </c>
      <c r="E26" s="35"/>
      <c r="F26" s="37" t="s">
        <v>247</v>
      </c>
      <c r="G26" s="37"/>
      <c r="H26" s="15" t="s">
        <v>26</v>
      </c>
      <c r="I26" s="33">
        <v>517</v>
      </c>
      <c r="K26" s="8"/>
      <c r="L26" s="8"/>
      <c r="M26" s="8"/>
      <c r="N26" s="8"/>
      <c r="O26" s="8"/>
      <c r="P26" s="8"/>
      <c r="Q26" s="8"/>
      <c r="R26" s="8"/>
      <c r="S26" s="8"/>
      <c r="T26" s="8"/>
      <c r="U26" s="8"/>
      <c r="V26" s="8"/>
      <c r="W26" s="8"/>
      <c r="X26" s="8"/>
      <c r="Y26" s="8"/>
      <c r="Z26" s="8"/>
      <c r="AA26" s="8"/>
      <c r="AB26" s="8"/>
      <c r="AC26" s="8"/>
      <c r="AD26" s="8"/>
      <c r="AE26" s="8"/>
      <c r="AF26" s="8"/>
      <c r="AG26" s="8"/>
    </row>
    <row r="27" spans="1:33" ht="15.75" customHeight="1">
      <c r="A27" s="15"/>
      <c r="B27" s="27"/>
      <c r="C27" s="5" t="s">
        <v>27</v>
      </c>
      <c r="D27" s="33">
        <v>89</v>
      </c>
      <c r="E27" s="35"/>
      <c r="F27" s="35"/>
      <c r="G27" s="35"/>
      <c r="H27" s="15" t="s">
        <v>27</v>
      </c>
      <c r="I27" s="33">
        <v>504</v>
      </c>
      <c r="K27" s="8"/>
      <c r="L27" s="8"/>
      <c r="M27" s="8"/>
      <c r="N27" s="8"/>
      <c r="O27" s="8"/>
      <c r="P27" s="8"/>
      <c r="Q27" s="8"/>
      <c r="R27" s="8"/>
      <c r="S27" s="8"/>
      <c r="T27" s="8"/>
      <c r="U27" s="8"/>
      <c r="V27" s="8"/>
      <c r="W27" s="8"/>
      <c r="X27" s="8"/>
      <c r="Y27" s="8"/>
      <c r="Z27" s="8"/>
      <c r="AA27" s="8"/>
      <c r="AB27" s="8"/>
      <c r="AC27" s="8"/>
      <c r="AD27" s="8"/>
      <c r="AE27" s="8"/>
      <c r="AF27" s="8"/>
      <c r="AG27" s="8"/>
    </row>
    <row r="28" spans="1:33" ht="15.75">
      <c r="A28" s="26"/>
      <c r="B28" s="26"/>
      <c r="C28" s="5" t="s">
        <v>28</v>
      </c>
      <c r="D28" s="33">
        <v>48</v>
      </c>
      <c r="E28" s="34"/>
      <c r="F28" s="34"/>
      <c r="G28" s="34"/>
      <c r="H28" s="15" t="s">
        <v>28</v>
      </c>
      <c r="I28" s="33">
        <v>96</v>
      </c>
      <c r="K28" s="8"/>
      <c r="L28" s="8"/>
      <c r="M28" s="8"/>
      <c r="N28" s="8"/>
      <c r="O28" s="8"/>
      <c r="P28" s="8"/>
      <c r="Q28" s="8"/>
      <c r="R28" s="8"/>
      <c r="S28" s="8"/>
      <c r="T28" s="8"/>
      <c r="U28" s="8"/>
      <c r="V28" s="8"/>
      <c r="W28" s="8"/>
      <c r="X28" s="8"/>
      <c r="Y28" s="8"/>
      <c r="Z28" s="8"/>
      <c r="AA28" s="8"/>
      <c r="AB28" s="8"/>
      <c r="AC28" s="8"/>
      <c r="AD28" s="8"/>
      <c r="AE28" s="8"/>
      <c r="AF28" s="8"/>
      <c r="AG28" s="8"/>
    </row>
    <row r="29" spans="1:33" ht="15.75">
      <c r="A29" s="25"/>
      <c r="B29" s="26"/>
      <c r="C29" s="25" t="s">
        <v>29</v>
      </c>
      <c r="D29" s="134">
        <f>SUM(D25:D28)</f>
        <v>413</v>
      </c>
      <c r="E29" s="36"/>
      <c r="F29" s="36"/>
      <c r="G29" s="36"/>
      <c r="H29" s="25" t="s">
        <v>29</v>
      </c>
      <c r="I29" s="134">
        <f>SUM(I25:I28)</f>
        <v>1125</v>
      </c>
      <c r="K29" s="8"/>
      <c r="L29" s="8"/>
      <c r="M29" s="8"/>
      <c r="N29" s="8"/>
      <c r="O29" s="8"/>
      <c r="P29" s="8"/>
      <c r="Q29" s="8"/>
      <c r="R29" s="8"/>
      <c r="S29" s="8"/>
      <c r="T29" s="8"/>
      <c r="U29" s="8"/>
      <c r="V29" s="8"/>
      <c r="W29" s="8"/>
      <c r="X29" s="8"/>
      <c r="Y29" s="8"/>
      <c r="Z29" s="8"/>
      <c r="AA29" s="8"/>
      <c r="AB29" s="8"/>
      <c r="AC29" s="8"/>
      <c r="AD29" s="8"/>
      <c r="AE29" s="8"/>
      <c r="AF29" s="8"/>
      <c r="AG29" s="8"/>
    </row>
    <row r="30" spans="1:33" ht="15">
      <c r="A30" s="15"/>
      <c r="B30" s="15"/>
      <c r="C30" s="15"/>
      <c r="D30" s="32"/>
      <c r="E30" s="32"/>
      <c r="F30" s="32"/>
      <c r="G30" s="32"/>
      <c r="H30" s="32"/>
      <c r="I30" s="32"/>
      <c r="K30" s="8"/>
      <c r="L30" s="8"/>
      <c r="M30" s="8"/>
      <c r="N30" s="8"/>
      <c r="O30" s="8"/>
      <c r="P30" s="8"/>
      <c r="Q30" s="8"/>
      <c r="R30" s="8"/>
      <c r="S30" s="8"/>
      <c r="T30" s="8"/>
      <c r="U30" s="8"/>
      <c r="V30" s="8"/>
      <c r="W30" s="8"/>
      <c r="X30" s="8"/>
      <c r="Y30" s="8"/>
      <c r="Z30" s="8"/>
      <c r="AA30" s="8"/>
      <c r="AB30" s="8"/>
      <c r="AC30" s="8"/>
      <c r="AD30" s="8"/>
      <c r="AE30" s="8"/>
      <c r="AF30" s="8"/>
      <c r="AG30" s="8"/>
    </row>
    <row r="31" spans="1:33" ht="15.75">
      <c r="A31" s="25" t="s">
        <v>245</v>
      </c>
      <c r="B31" s="26"/>
      <c r="C31" s="26"/>
      <c r="D31" s="134">
        <f>G18+D29</f>
        <v>82118.10147418748</v>
      </c>
      <c r="E31" s="36"/>
      <c r="F31" s="36"/>
      <c r="G31" s="36"/>
      <c r="H31" s="36"/>
      <c r="I31" s="36"/>
      <c r="K31" s="8"/>
      <c r="L31" s="8"/>
      <c r="M31" s="8"/>
      <c r="N31" s="8"/>
      <c r="O31" s="8"/>
      <c r="P31" s="8"/>
      <c r="Q31" s="8"/>
      <c r="R31" s="8"/>
      <c r="S31" s="8"/>
      <c r="T31" s="8"/>
      <c r="U31" s="8"/>
      <c r="V31" s="8"/>
      <c r="W31" s="8"/>
      <c r="X31" s="8"/>
      <c r="Y31" s="8"/>
      <c r="Z31" s="8"/>
      <c r="AA31" s="8"/>
      <c r="AB31" s="8"/>
      <c r="AC31" s="8"/>
      <c r="AD31" s="8"/>
      <c r="AE31" s="8"/>
      <c r="AF31" s="8"/>
      <c r="AG31" s="8"/>
    </row>
    <row r="32" spans="1:33" ht="15.75">
      <c r="A32" s="12"/>
      <c r="B32" s="8"/>
      <c r="K32" s="8"/>
      <c r="L32" s="8"/>
      <c r="M32" s="8"/>
      <c r="N32" s="8"/>
      <c r="O32" s="8"/>
      <c r="P32" s="8"/>
      <c r="Q32" s="8"/>
      <c r="R32" s="8"/>
      <c r="S32" s="8"/>
      <c r="T32" s="8"/>
      <c r="U32" s="8"/>
      <c r="V32" s="8"/>
      <c r="W32" s="8"/>
      <c r="X32" s="8"/>
      <c r="Y32" s="8"/>
      <c r="Z32" s="8"/>
      <c r="AA32" s="8"/>
      <c r="AB32" s="8"/>
      <c r="AC32" s="8"/>
      <c r="AD32" s="8"/>
      <c r="AE32" s="8"/>
      <c r="AF32" s="8"/>
      <c r="AG32" s="8"/>
    </row>
    <row r="33" spans="1:33" ht="15">
      <c r="A33" s="8"/>
      <c r="B33" s="8"/>
      <c r="K33" s="8"/>
      <c r="L33" s="8"/>
      <c r="M33" s="8"/>
      <c r="N33" s="8"/>
      <c r="O33" s="8"/>
      <c r="P33" s="8"/>
      <c r="Q33" s="8"/>
      <c r="R33" s="8"/>
      <c r="S33" s="8"/>
      <c r="T33" s="8"/>
      <c r="U33" s="8"/>
      <c r="V33" s="8"/>
      <c r="W33" s="8"/>
      <c r="X33" s="8"/>
      <c r="Y33" s="8"/>
      <c r="Z33" s="8"/>
      <c r="AA33" s="8"/>
      <c r="AB33" s="8"/>
      <c r="AC33" s="8"/>
      <c r="AD33" s="8"/>
      <c r="AE33" s="8"/>
      <c r="AF33" s="8"/>
      <c r="AG33" s="8"/>
    </row>
    <row r="34" spans="1:33" ht="15">
      <c r="A34" s="8"/>
      <c r="B34" s="8"/>
      <c r="K34" s="8"/>
      <c r="L34" s="8"/>
      <c r="M34" s="8"/>
      <c r="N34" s="8"/>
      <c r="O34" s="8"/>
      <c r="P34" s="8"/>
      <c r="Q34" s="8"/>
      <c r="R34" s="8"/>
      <c r="S34" s="8"/>
      <c r="T34" s="8"/>
      <c r="U34" s="8"/>
      <c r="V34" s="8"/>
      <c r="W34" s="8"/>
      <c r="X34" s="8"/>
      <c r="Y34" s="8"/>
      <c r="Z34" s="8"/>
      <c r="AA34" s="8"/>
      <c r="AB34" s="8"/>
      <c r="AC34" s="8"/>
      <c r="AD34" s="8"/>
      <c r="AE34" s="8"/>
      <c r="AF34" s="8"/>
      <c r="AG34" s="8"/>
    </row>
    <row r="35" spans="1:33" ht="15">
      <c r="A35" s="8"/>
      <c r="B35" s="8"/>
      <c r="K35" s="8"/>
      <c r="L35" s="8"/>
      <c r="M35" s="8"/>
      <c r="N35" s="8"/>
      <c r="O35" s="8"/>
      <c r="P35" s="8"/>
      <c r="Q35" s="8"/>
      <c r="R35" s="8"/>
      <c r="S35" s="8"/>
      <c r="T35" s="8"/>
      <c r="U35" s="8"/>
      <c r="V35" s="8"/>
      <c r="W35" s="8"/>
      <c r="X35" s="8"/>
      <c r="Y35" s="8"/>
      <c r="Z35" s="8"/>
      <c r="AA35" s="8"/>
      <c r="AB35" s="8"/>
      <c r="AC35" s="8"/>
      <c r="AD35" s="8"/>
      <c r="AE35" s="8"/>
      <c r="AF35" s="8"/>
      <c r="AG35" s="8"/>
    </row>
    <row r="36" spans="1:33" ht="15.75">
      <c r="A36" s="12"/>
      <c r="B36" s="8"/>
      <c r="K36" s="8"/>
      <c r="L36" s="8"/>
      <c r="M36" s="8"/>
      <c r="N36" s="8"/>
      <c r="O36" s="8"/>
      <c r="P36" s="8"/>
      <c r="Q36" s="8"/>
      <c r="R36" s="8"/>
      <c r="S36" s="8"/>
      <c r="T36" s="8"/>
      <c r="U36" s="8"/>
      <c r="V36" s="8"/>
      <c r="W36" s="8"/>
      <c r="X36" s="8"/>
      <c r="Y36" s="8"/>
      <c r="Z36" s="8"/>
      <c r="AA36" s="8"/>
      <c r="AB36" s="8"/>
      <c r="AC36" s="8"/>
      <c r="AD36" s="8"/>
      <c r="AE36" s="8"/>
      <c r="AF36" s="8"/>
      <c r="AG36" s="8"/>
    </row>
    <row r="37" spans="1:33" ht="15">
      <c r="A37" s="8"/>
      <c r="B37" s="8"/>
      <c r="K37" s="8"/>
      <c r="L37" s="8"/>
      <c r="M37" s="8"/>
      <c r="N37" s="8"/>
      <c r="O37" s="8"/>
      <c r="P37" s="8"/>
      <c r="Q37" s="8"/>
      <c r="R37" s="8"/>
      <c r="S37" s="8"/>
      <c r="T37" s="8"/>
      <c r="U37" s="8"/>
      <c r="V37" s="8"/>
      <c r="W37" s="8"/>
      <c r="X37" s="8"/>
      <c r="Y37" s="8"/>
      <c r="Z37" s="8"/>
      <c r="AA37" s="8"/>
      <c r="AB37" s="8"/>
      <c r="AC37" s="8"/>
      <c r="AD37" s="8"/>
      <c r="AE37" s="8"/>
      <c r="AF37" s="8"/>
      <c r="AG37" s="8"/>
    </row>
    <row r="38" spans="1:33" ht="15.75">
      <c r="A38" s="12"/>
      <c r="B38" s="8"/>
      <c r="K38" s="8"/>
      <c r="L38" s="8"/>
      <c r="M38" s="8"/>
      <c r="N38" s="8"/>
      <c r="O38" s="8"/>
      <c r="P38" s="8"/>
      <c r="Q38" s="8"/>
      <c r="R38" s="8"/>
      <c r="S38" s="8"/>
      <c r="T38" s="8"/>
      <c r="U38" s="8"/>
      <c r="V38" s="8"/>
      <c r="W38" s="8"/>
      <c r="X38" s="8"/>
      <c r="Y38" s="8"/>
      <c r="Z38" s="8"/>
      <c r="AA38" s="8"/>
      <c r="AB38" s="8"/>
      <c r="AC38" s="8"/>
      <c r="AD38" s="8"/>
      <c r="AE38" s="8"/>
      <c r="AF38" s="8"/>
      <c r="AG38" s="8"/>
    </row>
    <row r="39" spans="1:33" ht="15">
      <c r="A39" s="8"/>
      <c r="B39" s="8"/>
      <c r="K39" s="8"/>
      <c r="L39" s="8"/>
      <c r="M39" s="8"/>
      <c r="N39" s="8"/>
      <c r="O39" s="8"/>
      <c r="P39" s="8"/>
      <c r="Q39" s="8"/>
      <c r="R39" s="8"/>
      <c r="S39" s="8"/>
      <c r="T39" s="8"/>
      <c r="U39" s="8"/>
      <c r="V39" s="8"/>
      <c r="W39" s="8"/>
      <c r="X39" s="8"/>
      <c r="Y39" s="8"/>
      <c r="Z39" s="8"/>
      <c r="AA39" s="8"/>
      <c r="AB39" s="8"/>
      <c r="AC39" s="8"/>
      <c r="AD39" s="8"/>
      <c r="AE39" s="8"/>
      <c r="AF39" s="8"/>
      <c r="AG39" s="8"/>
    </row>
    <row r="40" spans="1:33" ht="15">
      <c r="A40" s="8"/>
      <c r="B40" s="8"/>
      <c r="K40" s="8"/>
      <c r="L40" s="8"/>
      <c r="M40" s="8"/>
      <c r="N40" s="8"/>
      <c r="O40" s="8"/>
      <c r="P40" s="8"/>
      <c r="Q40" s="8"/>
      <c r="R40" s="8"/>
      <c r="S40" s="8"/>
      <c r="T40" s="8"/>
      <c r="U40" s="8"/>
      <c r="V40" s="8"/>
      <c r="W40" s="8"/>
      <c r="X40" s="8"/>
      <c r="Y40" s="8"/>
      <c r="Z40" s="8"/>
      <c r="AA40" s="8"/>
      <c r="AB40" s="8"/>
      <c r="AC40" s="8"/>
      <c r="AD40" s="8"/>
      <c r="AE40" s="8"/>
      <c r="AF40" s="8"/>
      <c r="AG40" s="8"/>
    </row>
    <row r="41" spans="1:33" ht="15">
      <c r="A41" s="8"/>
      <c r="B41" s="8"/>
      <c r="K41" s="8"/>
      <c r="L41" s="8"/>
      <c r="M41" s="8"/>
      <c r="N41" s="8"/>
      <c r="O41" s="8"/>
      <c r="P41" s="8"/>
      <c r="Q41" s="8"/>
      <c r="R41" s="8"/>
      <c r="S41" s="8"/>
      <c r="T41" s="8"/>
      <c r="U41" s="8"/>
      <c r="V41" s="8"/>
      <c r="W41" s="8"/>
      <c r="X41" s="8"/>
      <c r="Y41" s="8"/>
      <c r="Z41" s="8"/>
      <c r="AA41" s="8"/>
      <c r="AB41" s="8"/>
      <c r="AC41" s="8"/>
      <c r="AD41" s="8"/>
      <c r="AE41" s="8"/>
      <c r="AF41" s="8"/>
      <c r="AG41" s="8"/>
    </row>
    <row r="42" spans="1:33" ht="15">
      <c r="A42" s="8"/>
      <c r="B42" s="8"/>
      <c r="K42" s="8"/>
      <c r="L42" s="8"/>
      <c r="M42" s="8"/>
      <c r="N42" s="8"/>
      <c r="O42" s="8"/>
      <c r="P42" s="8"/>
      <c r="Q42" s="8"/>
      <c r="R42" s="8"/>
      <c r="S42" s="8"/>
      <c r="T42" s="8"/>
      <c r="U42" s="8"/>
      <c r="V42" s="8"/>
      <c r="W42" s="8"/>
      <c r="X42" s="8"/>
      <c r="Y42" s="8"/>
      <c r="Z42" s="8"/>
      <c r="AA42" s="8"/>
      <c r="AB42" s="8"/>
      <c r="AC42" s="8"/>
      <c r="AD42" s="8"/>
      <c r="AE42" s="8"/>
      <c r="AF42" s="8"/>
      <c r="AG42" s="8"/>
    </row>
    <row r="43" spans="1:33" ht="15">
      <c r="A43" s="8"/>
      <c r="B43" s="8"/>
      <c r="K43" s="8"/>
      <c r="L43" s="8"/>
      <c r="M43" s="8"/>
      <c r="N43" s="8"/>
      <c r="O43" s="8"/>
      <c r="P43" s="8"/>
      <c r="Q43" s="8"/>
      <c r="R43" s="8"/>
      <c r="S43" s="8"/>
      <c r="T43" s="8"/>
      <c r="U43" s="8"/>
      <c r="V43" s="8"/>
      <c r="W43" s="8"/>
      <c r="X43" s="8"/>
      <c r="Y43" s="8"/>
      <c r="Z43" s="8"/>
      <c r="AA43" s="8"/>
      <c r="AB43" s="8"/>
      <c r="AC43" s="8"/>
      <c r="AD43" s="8"/>
      <c r="AE43" s="8"/>
      <c r="AF43" s="8"/>
      <c r="AG43" s="8"/>
    </row>
    <row r="44" spans="1:33" ht="15">
      <c r="A44" s="8"/>
      <c r="B44" s="8"/>
      <c r="K44" s="8"/>
      <c r="L44" s="8"/>
      <c r="M44" s="8"/>
      <c r="N44" s="8"/>
      <c r="O44" s="8"/>
      <c r="P44" s="8"/>
      <c r="Q44" s="8"/>
      <c r="R44" s="8"/>
      <c r="S44" s="8"/>
      <c r="T44" s="8"/>
      <c r="U44" s="8"/>
      <c r="V44" s="8"/>
      <c r="W44" s="8"/>
      <c r="X44" s="8"/>
      <c r="Y44" s="8"/>
      <c r="Z44" s="8"/>
      <c r="AA44" s="8"/>
      <c r="AB44" s="8"/>
      <c r="AC44" s="8"/>
      <c r="AD44" s="8"/>
      <c r="AE44" s="8"/>
      <c r="AF44" s="8"/>
      <c r="AG44" s="8"/>
    </row>
    <row r="45" spans="1:33" ht="15">
      <c r="A45" s="8"/>
      <c r="B45" s="8"/>
      <c r="K45" s="8"/>
      <c r="L45" s="8"/>
      <c r="M45" s="8"/>
      <c r="N45" s="8"/>
      <c r="O45" s="8"/>
      <c r="P45" s="8"/>
      <c r="Q45" s="8"/>
      <c r="R45" s="8"/>
      <c r="S45" s="8"/>
      <c r="T45" s="8"/>
      <c r="U45" s="8"/>
      <c r="V45" s="8"/>
      <c r="W45" s="8"/>
      <c r="X45" s="8"/>
      <c r="Y45" s="8"/>
      <c r="Z45" s="8"/>
      <c r="AA45" s="8"/>
      <c r="AB45" s="8"/>
      <c r="AC45" s="8"/>
      <c r="AD45" s="8"/>
      <c r="AE45" s="8"/>
      <c r="AF45" s="8"/>
      <c r="AG45" s="8"/>
    </row>
    <row r="46" spans="1:33" ht="15">
      <c r="A46" s="8"/>
      <c r="B46" s="8"/>
      <c r="K46" s="8"/>
      <c r="L46" s="8"/>
      <c r="M46" s="8"/>
      <c r="N46" s="8"/>
      <c r="O46" s="8"/>
      <c r="P46" s="8"/>
      <c r="Q46" s="8"/>
      <c r="R46" s="8"/>
      <c r="S46" s="8"/>
      <c r="T46" s="8"/>
      <c r="U46" s="8"/>
      <c r="V46" s="8"/>
      <c r="W46" s="8"/>
      <c r="X46" s="8"/>
      <c r="Y46" s="8"/>
      <c r="Z46" s="8"/>
      <c r="AA46" s="8"/>
      <c r="AB46" s="8"/>
      <c r="AC46" s="8"/>
      <c r="AD46" s="8"/>
      <c r="AE46" s="8"/>
      <c r="AF46" s="8"/>
      <c r="AG46" s="8"/>
    </row>
    <row r="47" spans="1:33" ht="15">
      <c r="A47" s="8"/>
      <c r="B47" s="8"/>
      <c r="K47" s="8"/>
      <c r="L47" s="8"/>
      <c r="M47" s="8"/>
      <c r="N47" s="8"/>
      <c r="O47" s="8"/>
      <c r="P47" s="8"/>
      <c r="Q47" s="8"/>
      <c r="R47" s="8"/>
      <c r="S47" s="8"/>
      <c r="T47" s="8"/>
      <c r="U47" s="8"/>
      <c r="V47" s="8"/>
      <c r="W47" s="8"/>
      <c r="X47" s="8"/>
      <c r="Y47" s="8"/>
      <c r="Z47" s="8"/>
      <c r="AA47" s="8"/>
      <c r="AB47" s="8"/>
      <c r="AC47" s="8"/>
      <c r="AD47" s="8"/>
      <c r="AE47" s="8"/>
      <c r="AF47" s="8"/>
      <c r="AG47" s="8"/>
    </row>
    <row r="48" spans="1:33" ht="15">
      <c r="A48" s="8"/>
      <c r="B48" s="8"/>
      <c r="K48" s="8"/>
      <c r="L48" s="8"/>
      <c r="M48" s="8"/>
      <c r="N48" s="8"/>
      <c r="O48" s="8"/>
      <c r="P48" s="8"/>
      <c r="Q48" s="8"/>
      <c r="R48" s="8"/>
      <c r="S48" s="8"/>
      <c r="T48" s="8"/>
      <c r="U48" s="8"/>
      <c r="V48" s="8"/>
      <c r="W48" s="8"/>
      <c r="X48" s="8"/>
      <c r="Y48" s="8"/>
      <c r="Z48" s="8"/>
      <c r="AA48" s="8"/>
      <c r="AB48" s="8"/>
      <c r="AC48" s="8"/>
      <c r="AD48" s="8"/>
      <c r="AE48" s="8"/>
      <c r="AF48" s="8"/>
      <c r="AG48" s="8"/>
    </row>
    <row r="49" spans="1:33" ht="15">
      <c r="A49" s="8"/>
      <c r="B49" s="8"/>
      <c r="K49" s="8"/>
      <c r="L49" s="8"/>
      <c r="M49" s="8"/>
      <c r="N49" s="8"/>
      <c r="O49" s="8"/>
      <c r="P49" s="8"/>
      <c r="Q49" s="8"/>
      <c r="R49" s="8"/>
      <c r="S49" s="8"/>
      <c r="T49" s="8"/>
      <c r="U49" s="8"/>
      <c r="V49" s="8"/>
      <c r="W49" s="8"/>
      <c r="X49" s="8"/>
      <c r="Y49" s="8"/>
      <c r="Z49" s="8"/>
      <c r="AA49" s="8"/>
      <c r="AB49" s="8"/>
      <c r="AC49" s="8"/>
      <c r="AD49" s="8"/>
      <c r="AE49" s="8"/>
      <c r="AF49" s="8"/>
      <c r="AG49" s="8"/>
    </row>
    <row r="50" spans="1:33" ht="15">
      <c r="A50" s="8"/>
      <c r="B50" s="8"/>
      <c r="K50" s="8"/>
      <c r="L50" s="8"/>
      <c r="M50" s="8"/>
      <c r="N50" s="8"/>
      <c r="O50" s="8"/>
      <c r="P50" s="8"/>
      <c r="Q50" s="8"/>
      <c r="R50" s="8"/>
      <c r="S50" s="8"/>
      <c r="T50" s="8"/>
      <c r="U50" s="8"/>
      <c r="V50" s="8"/>
      <c r="W50" s="8"/>
      <c r="X50" s="8"/>
      <c r="Y50" s="8"/>
      <c r="Z50" s="8"/>
      <c r="AA50" s="8"/>
      <c r="AB50" s="8"/>
      <c r="AC50" s="8"/>
      <c r="AD50" s="8"/>
      <c r="AE50" s="8"/>
      <c r="AF50" s="8"/>
      <c r="AG50" s="8"/>
    </row>
    <row r="51" spans="1:33" ht="15">
      <c r="A51" s="8"/>
      <c r="B51" s="8"/>
      <c r="K51" s="8"/>
      <c r="L51" s="8"/>
      <c r="M51" s="8"/>
      <c r="N51" s="8"/>
      <c r="O51" s="8"/>
      <c r="P51" s="8"/>
      <c r="Q51" s="8"/>
      <c r="R51" s="8"/>
      <c r="S51" s="8"/>
      <c r="T51" s="8"/>
      <c r="U51" s="8"/>
      <c r="V51" s="8"/>
      <c r="W51" s="8"/>
      <c r="X51" s="8"/>
      <c r="Y51" s="8"/>
      <c r="Z51" s="8"/>
      <c r="AA51" s="8"/>
      <c r="AB51" s="8"/>
      <c r="AC51" s="8"/>
      <c r="AD51" s="8"/>
      <c r="AE51" s="8"/>
      <c r="AF51" s="8"/>
      <c r="AG51" s="8"/>
    </row>
    <row r="52" spans="1:33" ht="15">
      <c r="A52" s="8"/>
      <c r="B52" s="8"/>
      <c r="K52" s="8"/>
      <c r="L52" s="8"/>
      <c r="M52" s="8"/>
      <c r="N52" s="8"/>
      <c r="O52" s="8"/>
      <c r="P52" s="8"/>
      <c r="Q52" s="8"/>
      <c r="R52" s="8"/>
      <c r="S52" s="8"/>
      <c r="T52" s="8"/>
      <c r="U52" s="8"/>
      <c r="V52" s="8"/>
      <c r="W52" s="8"/>
      <c r="X52" s="8"/>
      <c r="Y52" s="8"/>
      <c r="Z52" s="8"/>
      <c r="AA52" s="8"/>
      <c r="AB52" s="8"/>
      <c r="AC52" s="8"/>
      <c r="AD52" s="8"/>
      <c r="AE52" s="8"/>
      <c r="AF52" s="8"/>
      <c r="AG52" s="8"/>
    </row>
    <row r="53" spans="1:33" ht="15">
      <c r="A53" s="8"/>
      <c r="B53" s="8"/>
      <c r="K53" s="8"/>
      <c r="L53" s="8"/>
      <c r="M53" s="8"/>
      <c r="N53" s="8"/>
      <c r="O53" s="8"/>
      <c r="P53" s="8"/>
      <c r="Q53" s="8"/>
      <c r="R53" s="8"/>
      <c r="S53" s="8"/>
      <c r="T53" s="8"/>
      <c r="U53" s="8"/>
      <c r="V53" s="8"/>
      <c r="W53" s="8"/>
      <c r="X53" s="8"/>
      <c r="Y53" s="8"/>
      <c r="Z53" s="8"/>
      <c r="AA53" s="8"/>
      <c r="AB53" s="8"/>
      <c r="AC53" s="8"/>
      <c r="AD53" s="8"/>
      <c r="AE53" s="8"/>
      <c r="AF53" s="8"/>
      <c r="AG53" s="8"/>
    </row>
    <row r="54" spans="1:33" ht="15">
      <c r="A54" s="8"/>
      <c r="B54" s="8"/>
      <c r="K54" s="8"/>
      <c r="L54" s="8"/>
      <c r="M54" s="8"/>
      <c r="N54" s="8"/>
      <c r="O54" s="8"/>
      <c r="P54" s="8"/>
      <c r="Q54" s="8"/>
      <c r="R54" s="8"/>
      <c r="S54" s="8"/>
      <c r="T54" s="8"/>
      <c r="U54" s="8"/>
      <c r="V54" s="8"/>
      <c r="W54" s="8"/>
      <c r="X54" s="8"/>
      <c r="Y54" s="8"/>
      <c r="Z54" s="8"/>
      <c r="AA54" s="8"/>
      <c r="AB54" s="8"/>
      <c r="AC54" s="8"/>
      <c r="AD54" s="8"/>
      <c r="AE54" s="8"/>
      <c r="AF54" s="8"/>
      <c r="AG54" s="8"/>
    </row>
    <row r="55" spans="1:33" ht="15">
      <c r="A55" s="8"/>
      <c r="B55" s="8"/>
      <c r="K55" s="8"/>
      <c r="L55" s="8"/>
      <c r="M55" s="8"/>
      <c r="N55" s="8"/>
      <c r="O55" s="8"/>
      <c r="P55" s="8"/>
      <c r="Q55" s="8"/>
      <c r="R55" s="8"/>
      <c r="S55" s="8"/>
      <c r="T55" s="8"/>
      <c r="U55" s="8"/>
      <c r="V55" s="8"/>
      <c r="W55" s="8"/>
      <c r="X55" s="8"/>
      <c r="Y55" s="8"/>
      <c r="Z55" s="8"/>
      <c r="AA55" s="8"/>
      <c r="AB55" s="8"/>
      <c r="AC55" s="8"/>
      <c r="AD55" s="8"/>
      <c r="AE55" s="8"/>
      <c r="AF55" s="8"/>
      <c r="AG55" s="8"/>
    </row>
    <row r="56" spans="1:33" ht="15">
      <c r="A56" s="8"/>
      <c r="B56" s="8"/>
      <c r="K56" s="8"/>
      <c r="L56" s="8"/>
      <c r="M56" s="8"/>
      <c r="N56" s="8"/>
      <c r="O56" s="8"/>
      <c r="P56" s="8"/>
      <c r="Q56" s="8"/>
      <c r="R56" s="8"/>
      <c r="S56" s="8"/>
      <c r="T56" s="8"/>
      <c r="U56" s="8"/>
      <c r="V56" s="8"/>
      <c r="W56" s="8"/>
      <c r="X56" s="8"/>
      <c r="Y56" s="8"/>
      <c r="Z56" s="8"/>
      <c r="AA56" s="8"/>
      <c r="AB56" s="8"/>
      <c r="AC56" s="8"/>
      <c r="AD56" s="8"/>
      <c r="AE56" s="8"/>
      <c r="AF56" s="8"/>
      <c r="AG56" s="8"/>
    </row>
    <row r="57" spans="1:33" ht="15">
      <c r="A57" s="8"/>
      <c r="B57" s="8"/>
      <c r="K57" s="8"/>
      <c r="L57" s="8"/>
      <c r="M57" s="8"/>
      <c r="N57" s="8"/>
      <c r="O57" s="8"/>
      <c r="P57" s="8"/>
      <c r="Q57" s="8"/>
      <c r="R57" s="8"/>
      <c r="S57" s="8"/>
      <c r="T57" s="8"/>
      <c r="U57" s="8"/>
      <c r="V57" s="8"/>
      <c r="W57" s="8"/>
      <c r="X57" s="8"/>
      <c r="Y57" s="8"/>
      <c r="Z57" s="8"/>
      <c r="AA57" s="8"/>
      <c r="AB57" s="8"/>
      <c r="AC57" s="8"/>
      <c r="AD57" s="8"/>
      <c r="AE57" s="8"/>
      <c r="AF57" s="8"/>
      <c r="AG57" s="8"/>
    </row>
  </sheetData>
  <sheetProtection sheet="1" objects="1" scenarios="1"/>
  <dataValidations count="2">
    <dataValidation type="list" allowBlank="1" showDropDown="1" showInputMessage="1" showErrorMessage="1" errorTitle="Error!" error="If the school will only be open for part of the year, you must enter either 'c' (closing) or 'o' (opening) in this cell." sqref="D11:D13">
      <formula1>"c,o,C,O"</formula1>
    </dataValidation>
    <dataValidation errorStyle="warning" type="whole" operator="greaterThan" allowBlank="1" showInputMessage="1" showErrorMessage="1" errorTitle="Pupil number" error="Number of pupils should be greater than 0." sqref="F11:F13">
      <formula1>0</formula1>
    </dataValidation>
  </dataValidations>
  <printOptions/>
  <pageMargins left="0.75" right="0.75" top="1" bottom="1" header="0.5" footer="0.5"/>
  <pageSetup fitToHeight="1"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codeName="Sheet24">
    <tabColor indexed="15"/>
  </sheetPr>
  <dimension ref="A1:K16"/>
  <sheetViews>
    <sheetView showGridLines="0" showRowColHeaders="0" workbookViewId="0" topLeftCell="A1">
      <selection activeCell="C2" sqref="C2"/>
    </sheetView>
  </sheetViews>
  <sheetFormatPr defaultColWidth="8.88671875" defaultRowHeight="15" zeroHeight="1"/>
  <cols>
    <col min="1" max="1" width="1.88671875" style="137" customWidth="1"/>
    <col min="2" max="2" width="2.4453125" style="0" customWidth="1"/>
    <col min="3" max="3" width="10.21484375" style="0" customWidth="1"/>
    <col min="4" max="7" width="7.10546875" style="0" customWidth="1"/>
    <col min="8" max="8" width="2.5546875" style="0" customWidth="1"/>
    <col min="9" max="9" width="18.4453125" style="0" customWidth="1"/>
    <col min="10" max="10" width="2.10546875" style="0" customWidth="1"/>
    <col min="11" max="11" width="2.10546875" style="137" customWidth="1"/>
    <col min="12" max="12" width="1.88671875" style="0" hidden="1" customWidth="1"/>
    <col min="13" max="16384" width="7.10546875" style="0" hidden="1" customWidth="1"/>
  </cols>
  <sheetData>
    <row r="1" spans="2:10" ht="13.5" customHeight="1">
      <c r="B1" s="137"/>
      <c r="C1" s="137"/>
      <c r="D1" s="137"/>
      <c r="E1" s="137"/>
      <c r="F1" s="137"/>
      <c r="G1" s="137"/>
      <c r="H1" s="137"/>
      <c r="I1" s="137"/>
      <c r="J1" s="137"/>
    </row>
    <row r="2" spans="2:10" ht="22.5" customHeight="1">
      <c r="B2" s="150"/>
      <c r="C2" s="151" t="str">
        <f>FrontPage!C2</f>
        <v>Section 52 Budget Statement, 2011-12</v>
      </c>
      <c r="D2" s="152"/>
      <c r="E2" s="152"/>
      <c r="F2" s="152"/>
      <c r="G2" s="152"/>
      <c r="H2" s="152"/>
      <c r="I2" s="153" t="str">
        <f>FrontPage!L2</f>
        <v>Part 1</v>
      </c>
      <c r="J2" s="154"/>
    </row>
    <row r="3" spans="2:10" ht="15" customHeight="1">
      <c r="B3" s="155"/>
      <c r="C3" s="138" t="s">
        <v>307</v>
      </c>
      <c r="D3" s="139"/>
      <c r="E3" s="139"/>
      <c r="F3" s="139"/>
      <c r="G3" s="139"/>
      <c r="H3" s="140"/>
      <c r="I3" s="141" t="str">
        <f>LEAName</f>
        <v>Vale of Glamorgan Council</v>
      </c>
      <c r="J3" s="156"/>
    </row>
    <row r="4" spans="2:10" ht="3.75" customHeight="1">
      <c r="B4" s="155"/>
      <c r="C4" s="139"/>
      <c r="D4" s="139"/>
      <c r="E4" s="139"/>
      <c r="F4" s="139"/>
      <c r="G4" s="139"/>
      <c r="H4" s="140"/>
      <c r="I4" s="140"/>
      <c r="J4" s="156"/>
    </row>
    <row r="5" spans="2:10" ht="15">
      <c r="B5" s="155"/>
      <c r="C5" s="140"/>
      <c r="D5" s="140"/>
      <c r="E5" s="140"/>
      <c r="F5" s="140"/>
      <c r="G5" s="140"/>
      <c r="H5" s="140"/>
      <c r="I5" s="140"/>
      <c r="J5" s="156"/>
    </row>
    <row r="6" spans="1:11" s="144" customFormat="1" ht="38.25" customHeight="1">
      <c r="A6" s="142"/>
      <c r="B6" s="155"/>
      <c r="C6" s="186" t="s">
        <v>308</v>
      </c>
      <c r="D6" s="186"/>
      <c r="E6" s="186"/>
      <c r="F6" s="186"/>
      <c r="G6" s="186"/>
      <c r="H6" s="186"/>
      <c r="I6" s="186"/>
      <c r="J6" s="157"/>
      <c r="K6" s="142"/>
    </row>
    <row r="7" spans="1:11" s="144" customFormat="1" ht="29.25" customHeight="1">
      <c r="A7" s="142"/>
      <c r="B7" s="155"/>
      <c r="C7" s="186" t="s">
        <v>309</v>
      </c>
      <c r="D7" s="186"/>
      <c r="E7" s="186"/>
      <c r="F7" s="186"/>
      <c r="G7" s="186"/>
      <c r="H7" s="186"/>
      <c r="I7" s="186"/>
      <c r="J7" s="157"/>
      <c r="K7" s="142"/>
    </row>
    <row r="8" spans="1:11" s="144" customFormat="1" ht="12.75">
      <c r="A8" s="142"/>
      <c r="B8" s="155"/>
      <c r="C8" s="186" t="s">
        <v>310</v>
      </c>
      <c r="D8" s="186"/>
      <c r="E8" s="186"/>
      <c r="F8" s="186"/>
      <c r="G8" s="186"/>
      <c r="H8" s="186"/>
      <c r="I8" s="186"/>
      <c r="J8" s="157"/>
      <c r="K8" s="142"/>
    </row>
    <row r="9" spans="1:11" s="144" customFormat="1" ht="12.75">
      <c r="A9" s="142"/>
      <c r="B9" s="155"/>
      <c r="C9" s="186" t="s">
        <v>311</v>
      </c>
      <c r="D9" s="186"/>
      <c r="E9" s="186"/>
      <c r="F9" s="186"/>
      <c r="G9" s="186"/>
      <c r="H9" s="186"/>
      <c r="I9" s="186"/>
      <c r="J9" s="157"/>
      <c r="K9" s="142"/>
    </row>
    <row r="10" spans="1:11" s="144" customFormat="1" ht="12.75">
      <c r="A10" s="142"/>
      <c r="B10" s="155"/>
      <c r="C10" s="186" t="s">
        <v>312</v>
      </c>
      <c r="D10" s="186"/>
      <c r="E10" s="186"/>
      <c r="F10" s="186"/>
      <c r="G10" s="186"/>
      <c r="H10" s="186"/>
      <c r="I10" s="186"/>
      <c r="J10" s="157"/>
      <c r="K10" s="142"/>
    </row>
    <row r="11" spans="1:11" s="144" customFormat="1" ht="12.75">
      <c r="A11" s="142"/>
      <c r="B11" s="155"/>
      <c r="C11" s="143"/>
      <c r="D11" s="143"/>
      <c r="E11" s="143"/>
      <c r="F11" s="143"/>
      <c r="G11" s="143"/>
      <c r="H11" s="143"/>
      <c r="I11" s="143"/>
      <c r="J11" s="157"/>
      <c r="K11" s="142"/>
    </row>
    <row r="12" spans="1:11" s="144" customFormat="1" ht="12.75">
      <c r="A12" s="142"/>
      <c r="B12" s="155"/>
      <c r="C12" s="145" t="s">
        <v>313</v>
      </c>
      <c r="D12" s="146"/>
      <c r="E12" s="147"/>
      <c r="F12" s="147"/>
      <c r="G12" s="148"/>
      <c r="H12" s="148"/>
      <c r="I12" s="149"/>
      <c r="J12" s="158"/>
      <c r="K12" s="142"/>
    </row>
    <row r="13" spans="1:11" s="144" customFormat="1" ht="12.75">
      <c r="A13" s="142"/>
      <c r="B13" s="155"/>
      <c r="C13" s="145"/>
      <c r="D13" s="149"/>
      <c r="E13" s="147"/>
      <c r="F13" s="147"/>
      <c r="G13" s="148"/>
      <c r="H13" s="148"/>
      <c r="I13" s="149"/>
      <c r="J13" s="158"/>
      <c r="K13" s="142"/>
    </row>
    <row r="14" spans="1:11" s="144" customFormat="1" ht="19.5" customHeight="1">
      <c r="A14" s="142"/>
      <c r="B14" s="155"/>
      <c r="C14" s="140" t="s">
        <v>314</v>
      </c>
      <c r="D14" s="140"/>
      <c r="E14" s="140"/>
      <c r="F14" s="140"/>
      <c r="G14" s="140"/>
      <c r="H14" s="140"/>
      <c r="I14" s="140"/>
      <c r="J14" s="156"/>
      <c r="K14" s="142"/>
    </row>
    <row r="15" spans="1:11" s="144" customFormat="1" ht="72.75" customHeight="1">
      <c r="A15" s="142"/>
      <c r="B15" s="155"/>
      <c r="C15" s="187"/>
      <c r="D15" s="188"/>
      <c r="E15" s="188"/>
      <c r="F15" s="188"/>
      <c r="G15" s="188"/>
      <c r="H15" s="188"/>
      <c r="I15" s="189"/>
      <c r="J15" s="156"/>
      <c r="K15" s="142"/>
    </row>
    <row r="16" spans="1:11" s="144" customFormat="1" ht="12.75">
      <c r="A16" s="142"/>
      <c r="B16" s="159"/>
      <c r="C16" s="160"/>
      <c r="D16" s="160"/>
      <c r="E16" s="160"/>
      <c r="F16" s="160"/>
      <c r="G16" s="160"/>
      <c r="H16" s="160"/>
      <c r="I16" s="160"/>
      <c r="J16" s="161"/>
      <c r="K16" s="142"/>
    </row>
    <row r="17" ht="15" hidden="1"/>
    <row r="18" ht="23.25" customHeight="1" hidden="1"/>
    <row r="19" ht="23.25" customHeight="1" hidden="1"/>
    <row r="20" ht="12.75" customHeight="1" hidden="1"/>
    <row r="21" ht="12.75" customHeight="1" hidden="1"/>
    <row r="22" ht="15" hidden="1"/>
    <row r="23" ht="15" hidden="1"/>
    <row r="24" ht="15" hidden="1"/>
    <row r="25" ht="15" hidden="1"/>
    <row r="26" ht="15" hidden="1"/>
    <row r="27" ht="15" hidden="1"/>
    <row r="28" ht="15" hidden="1"/>
    <row r="29" ht="15" hidden="1"/>
    <row r="30" ht="15" hidden="1"/>
    <row r="31" ht="15" hidden="1"/>
  </sheetData>
  <sheetProtection sheet="1" objects="1" scenarios="1"/>
  <mergeCells count="6">
    <mergeCell ref="C10:I10"/>
    <mergeCell ref="C15:I15"/>
    <mergeCell ref="C6:I6"/>
    <mergeCell ref="C7:I7"/>
    <mergeCell ref="C8:I8"/>
    <mergeCell ref="C9:I9"/>
  </mergeCells>
  <conditionalFormatting sqref="J12:J13">
    <cfRule type="cellIs" priority="1" dxfId="0" operator="equal" stopIfTrue="1">
      <formula>"ü"</formula>
    </cfRule>
    <cfRule type="cellIs" priority="2" dxfId="1" operator="equal" stopIfTrue="1">
      <formula>"û"</formula>
    </cfRule>
    <cfRule type="cellIs" priority="3" dxfId="2" operator="equal" stopIfTrue="1">
      <formula>"!"</formula>
    </cfRule>
  </conditionalFormatting>
  <printOptions/>
  <pageMargins left="0.75" right="0.75" top="0.5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tabColor indexed="35"/>
    <pageSetUpPr fitToPage="1"/>
  </sheetPr>
  <dimension ref="A1:D18"/>
  <sheetViews>
    <sheetView showGridLines="0" showRowColHeaders="0" workbookViewId="0" topLeftCell="A1">
      <selection activeCell="C2" sqref="C2"/>
    </sheetView>
  </sheetViews>
  <sheetFormatPr defaultColWidth="8.88671875" defaultRowHeight="15" zeroHeight="1"/>
  <cols>
    <col min="1" max="1" width="1.77734375" style="0" customWidth="1"/>
    <col min="2" max="2" width="2.10546875" style="0" customWidth="1"/>
    <col min="3" max="3" width="74.4453125" style="0" customWidth="1"/>
    <col min="4" max="4" width="5.21484375" style="0" customWidth="1"/>
    <col min="5" max="5" width="1.66796875" style="137" customWidth="1"/>
    <col min="6" max="6" width="5.21484375" style="0" hidden="1" customWidth="1"/>
    <col min="7" max="255" width="4.3359375" style="0" hidden="1" customWidth="1"/>
    <col min="256" max="16384" width="3.99609375" style="0" hidden="1" customWidth="1"/>
  </cols>
  <sheetData>
    <row r="1" spans="1:4" ht="15">
      <c r="A1" s="137"/>
      <c r="B1" s="137"/>
      <c r="C1" s="137"/>
      <c r="D1" s="137"/>
    </row>
    <row r="2" spans="1:4" ht="21" customHeight="1">
      <c r="A2" s="137"/>
      <c r="B2" s="162" t="str">
        <f>FrontPage!C2</f>
        <v>Section 52 Budget Statement, 2011-12</v>
      </c>
      <c r="C2" s="151"/>
      <c r="D2" s="167" t="str">
        <f>FrontPage!L2</f>
        <v>Part 1</v>
      </c>
    </row>
    <row r="3" spans="1:4" ht="8.25" customHeight="1">
      <c r="A3" s="137"/>
      <c r="B3" s="168"/>
      <c r="C3" s="164"/>
      <c r="D3" s="169"/>
    </row>
    <row r="4" spans="1:4" ht="38.25" customHeight="1">
      <c r="A4" s="137"/>
      <c r="B4" s="168"/>
      <c r="C4" s="165" t="s">
        <v>319</v>
      </c>
      <c r="D4" s="169"/>
    </row>
    <row r="5" spans="1:4" ht="6" customHeight="1">
      <c r="A5" s="137"/>
      <c r="B5" s="168"/>
      <c r="C5" s="164"/>
      <c r="D5" s="169"/>
    </row>
    <row r="6" spans="1:4" ht="15" customHeight="1">
      <c r="A6" s="137"/>
      <c r="B6" s="170" t="s">
        <v>315</v>
      </c>
      <c r="C6" s="166"/>
      <c r="D6" s="169"/>
    </row>
    <row r="7" spans="1:4" ht="78" customHeight="1">
      <c r="A7" s="137"/>
      <c r="B7" s="168"/>
      <c r="C7" s="163"/>
      <c r="D7" s="169"/>
    </row>
    <row r="8" spans="1:4" ht="6" customHeight="1">
      <c r="A8" s="137"/>
      <c r="B8" s="168"/>
      <c r="C8" s="166"/>
      <c r="D8" s="169"/>
    </row>
    <row r="9" spans="1:4" ht="15">
      <c r="A9" s="137"/>
      <c r="B9" s="170" t="s">
        <v>316</v>
      </c>
      <c r="C9" s="164"/>
      <c r="D9" s="169"/>
    </row>
    <row r="10" spans="1:4" ht="78" customHeight="1">
      <c r="A10" s="137"/>
      <c r="B10" s="168"/>
      <c r="C10" s="163"/>
      <c r="D10" s="169"/>
    </row>
    <row r="11" spans="1:4" ht="6" customHeight="1">
      <c r="A11" s="137"/>
      <c r="B11" s="168"/>
      <c r="C11" s="166"/>
      <c r="D11" s="169"/>
    </row>
    <row r="12" spans="1:4" ht="15">
      <c r="A12" s="137"/>
      <c r="B12" s="170" t="s">
        <v>317</v>
      </c>
      <c r="C12" s="164"/>
      <c r="D12" s="169"/>
    </row>
    <row r="13" spans="1:4" ht="78" customHeight="1">
      <c r="A13" s="137"/>
      <c r="B13" s="168"/>
      <c r="C13" s="163"/>
      <c r="D13" s="169"/>
    </row>
    <row r="14" spans="1:4" ht="6" customHeight="1">
      <c r="A14" s="137"/>
      <c r="B14" s="168"/>
      <c r="C14" s="166"/>
      <c r="D14" s="169"/>
    </row>
    <row r="15" spans="1:4" ht="15">
      <c r="A15" s="137"/>
      <c r="B15" s="170" t="s">
        <v>318</v>
      </c>
      <c r="C15" s="164"/>
      <c r="D15" s="169"/>
    </row>
    <row r="16" spans="1:4" ht="78" customHeight="1">
      <c r="A16" s="137"/>
      <c r="B16" s="168"/>
      <c r="C16" s="163"/>
      <c r="D16" s="169"/>
    </row>
    <row r="17" spans="1:4" ht="15">
      <c r="A17" s="137"/>
      <c r="B17" s="171"/>
      <c r="C17" s="172"/>
      <c r="D17" s="173"/>
    </row>
    <row r="18" ht="15" hidden="1">
      <c r="A18" s="137"/>
    </row>
  </sheetData>
  <sheetProtection sheet="1" objects="1" scenarios="1"/>
  <printOptions/>
  <pageMargins left="0.3" right="0.75" top="0.11" bottom="0.09" header="0.11" footer="0.09"/>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8">
    <tabColor indexed="10"/>
    <pageSetUpPr fitToPage="1"/>
  </sheetPr>
  <dimension ref="A1:AD518"/>
  <sheetViews>
    <sheetView workbookViewId="0" topLeftCell="A1">
      <selection activeCell="A1" sqref="A1"/>
    </sheetView>
  </sheetViews>
  <sheetFormatPr defaultColWidth="8.88671875" defaultRowHeight="15"/>
  <cols>
    <col min="1" max="1" width="7.3359375" style="39" customWidth="1"/>
    <col min="2" max="2" width="7.88671875" style="39" customWidth="1"/>
    <col min="3" max="3" width="10.3359375" style="39" customWidth="1"/>
    <col min="4" max="4" width="8.6640625" style="39" customWidth="1"/>
    <col min="5" max="5" width="8.4453125" style="39" customWidth="1"/>
    <col min="6" max="7" width="7.88671875" style="39" customWidth="1"/>
    <col min="8" max="16384" width="8.88671875" style="39" customWidth="1"/>
  </cols>
  <sheetData>
    <row r="1" spans="1:7" ht="15">
      <c r="A1" s="38" t="s">
        <v>32</v>
      </c>
      <c r="B1" s="38" t="s">
        <v>31</v>
      </c>
      <c r="C1" s="38" t="s">
        <v>33</v>
      </c>
      <c r="D1" s="38" t="s">
        <v>30</v>
      </c>
      <c r="E1" s="38" t="s">
        <v>34</v>
      </c>
      <c r="F1" s="38" t="s">
        <v>15</v>
      </c>
      <c r="G1"/>
    </row>
    <row r="2" spans="1:7" ht="12.75">
      <c r="A2" s="39">
        <f aca="true" t="shared" si="0" ref="A2:A44">year</f>
        <v>201112</v>
      </c>
      <c r="B2" s="39" t="s">
        <v>35</v>
      </c>
      <c r="C2" s="40">
        <f>Nursery!C11</f>
        <v>1010</v>
      </c>
      <c r="D2" s="39">
        <v>3</v>
      </c>
      <c r="E2" s="39">
        <f aca="true" t="shared" si="1" ref="E2:E28">AuthCode</f>
        <v>538</v>
      </c>
      <c r="F2" s="41">
        <f>IF(Nursery!D11="o",Nursery!E11,0)</f>
        <v>0</v>
      </c>
      <c r="G2" s="41"/>
    </row>
    <row r="3" spans="1:7" ht="12.75">
      <c r="A3" s="39">
        <f t="shared" si="0"/>
        <v>201112</v>
      </c>
      <c r="B3" s="39" t="s">
        <v>35</v>
      </c>
      <c r="C3" s="40">
        <f>Nursery!C12</f>
        <v>1011</v>
      </c>
      <c r="D3" s="39">
        <v>3</v>
      </c>
      <c r="E3" s="39">
        <f t="shared" si="1"/>
        <v>538</v>
      </c>
      <c r="F3" s="41">
        <f>IF(Nursery!D12="o",Nursery!E12,0)</f>
        <v>0</v>
      </c>
      <c r="G3" s="41"/>
    </row>
    <row r="4" spans="1:7" ht="12.75">
      <c r="A4" s="39">
        <f t="shared" si="0"/>
        <v>201112</v>
      </c>
      <c r="B4" s="39" t="s">
        <v>35</v>
      </c>
      <c r="C4" s="40">
        <f>Nursery!C13</f>
        <v>1013</v>
      </c>
      <c r="D4" s="39">
        <v>3</v>
      </c>
      <c r="E4" s="39">
        <f t="shared" si="1"/>
        <v>538</v>
      </c>
      <c r="F4" s="41">
        <f>IF(Nursery!D13="o",Nursery!E13,0)</f>
        <v>0</v>
      </c>
      <c r="G4" s="41"/>
    </row>
    <row r="5" spans="1:7" ht="12.75">
      <c r="A5" s="39">
        <f t="shared" si="0"/>
        <v>201112</v>
      </c>
      <c r="B5" s="39" t="s">
        <v>35</v>
      </c>
      <c r="C5" s="40">
        <f>Nursery!C11</f>
        <v>1010</v>
      </c>
      <c r="D5" s="39">
        <f aca="true" t="shared" si="2" ref="D5:D22">D2+1</f>
        <v>4</v>
      </c>
      <c r="E5" s="39">
        <f t="shared" si="1"/>
        <v>538</v>
      </c>
      <c r="F5" s="41">
        <f>IF(Nursery!D11="c",Nursery!E11,0)</f>
        <v>0</v>
      </c>
      <c r="G5" s="41"/>
    </row>
    <row r="6" spans="1:7" ht="12.75">
      <c r="A6" s="39">
        <f t="shared" si="0"/>
        <v>201112</v>
      </c>
      <c r="B6" s="39" t="s">
        <v>35</v>
      </c>
      <c r="C6" s="40">
        <f>Nursery!C12</f>
        <v>1011</v>
      </c>
      <c r="D6" s="39">
        <f t="shared" si="2"/>
        <v>4</v>
      </c>
      <c r="E6" s="39">
        <f t="shared" si="1"/>
        <v>538</v>
      </c>
      <c r="F6" s="41">
        <f>IF(Nursery!D12="c",Nursery!E12,0)</f>
        <v>0</v>
      </c>
      <c r="G6" s="41"/>
    </row>
    <row r="7" spans="1:7" ht="12.75">
      <c r="A7" s="39">
        <f t="shared" si="0"/>
        <v>201112</v>
      </c>
      <c r="B7" s="39" t="s">
        <v>35</v>
      </c>
      <c r="C7" s="40">
        <f>Nursery!C13</f>
        <v>1013</v>
      </c>
      <c r="D7" s="39">
        <f t="shared" si="2"/>
        <v>4</v>
      </c>
      <c r="E7" s="39">
        <f t="shared" si="1"/>
        <v>538</v>
      </c>
      <c r="F7" s="41">
        <f>IF(Nursery!D13="c",Nursery!E13,0)</f>
        <v>0</v>
      </c>
      <c r="G7" s="41"/>
    </row>
    <row r="8" spans="1:7" ht="12.75">
      <c r="A8" s="39">
        <f t="shared" si="0"/>
        <v>201112</v>
      </c>
      <c r="B8" s="39" t="s">
        <v>35</v>
      </c>
      <c r="C8" s="40">
        <f>Nursery!C11</f>
        <v>1010</v>
      </c>
      <c r="D8" s="39">
        <f t="shared" si="2"/>
        <v>5</v>
      </c>
      <c r="E8" s="39">
        <f t="shared" si="1"/>
        <v>538</v>
      </c>
      <c r="F8" s="41">
        <f>Nursery!F11</f>
        <v>49</v>
      </c>
      <c r="G8" s="41"/>
    </row>
    <row r="9" spans="1:7" ht="12.75">
      <c r="A9" s="39">
        <f t="shared" si="0"/>
        <v>201112</v>
      </c>
      <c r="B9" s="39" t="s">
        <v>35</v>
      </c>
      <c r="C9" s="40">
        <f>Nursery!C12</f>
        <v>1011</v>
      </c>
      <c r="D9" s="39">
        <f t="shared" si="2"/>
        <v>5</v>
      </c>
      <c r="E9" s="39">
        <f t="shared" si="1"/>
        <v>538</v>
      </c>
      <c r="F9" s="41">
        <f>Nursery!F12</f>
        <v>51.25</v>
      </c>
      <c r="G9" s="41"/>
    </row>
    <row r="10" spans="1:7" ht="12.75">
      <c r="A10" s="39">
        <f t="shared" si="0"/>
        <v>201112</v>
      </c>
      <c r="B10" s="39" t="s">
        <v>35</v>
      </c>
      <c r="C10" s="40">
        <f>Nursery!C13</f>
        <v>1013</v>
      </c>
      <c r="D10" s="39">
        <f t="shared" si="2"/>
        <v>5</v>
      </c>
      <c r="E10" s="39">
        <f t="shared" si="1"/>
        <v>538</v>
      </c>
      <c r="F10" s="41">
        <f>Nursery!F13</f>
        <v>40.5</v>
      </c>
      <c r="G10" s="41"/>
    </row>
    <row r="11" spans="1:7" ht="12.75">
      <c r="A11" s="39">
        <f t="shared" si="0"/>
        <v>201112</v>
      </c>
      <c r="B11" s="39" t="s">
        <v>35</v>
      </c>
      <c r="C11" s="40">
        <f>Nursery!C11</f>
        <v>1010</v>
      </c>
      <c r="D11" s="39">
        <f t="shared" si="2"/>
        <v>6</v>
      </c>
      <c r="E11" s="39">
        <f t="shared" si="1"/>
        <v>538</v>
      </c>
      <c r="F11" s="41">
        <f>Nursery!G11</f>
        <v>278.141718564186</v>
      </c>
      <c r="G11" s="41"/>
    </row>
    <row r="12" spans="1:7" ht="12.75">
      <c r="A12" s="39">
        <f t="shared" si="0"/>
        <v>201112</v>
      </c>
      <c r="B12" s="39" t="s">
        <v>35</v>
      </c>
      <c r="C12" s="40">
        <f>Nursery!C12</f>
        <v>1011</v>
      </c>
      <c r="D12" s="39">
        <f t="shared" si="2"/>
        <v>6</v>
      </c>
      <c r="E12" s="39">
        <f t="shared" si="1"/>
        <v>538</v>
      </c>
      <c r="F12" s="41">
        <f>Nursery!G12</f>
        <v>272.971615297651</v>
      </c>
      <c r="G12" s="41"/>
    </row>
    <row r="13" spans="1:7" ht="12.75">
      <c r="A13" s="39">
        <f t="shared" si="0"/>
        <v>201112</v>
      </c>
      <c r="B13" s="39" t="s">
        <v>35</v>
      </c>
      <c r="C13" s="40">
        <f>Nursery!C13</f>
        <v>1013</v>
      </c>
      <c r="D13" s="39">
        <f t="shared" si="2"/>
        <v>6</v>
      </c>
      <c r="E13" s="39">
        <f t="shared" si="1"/>
        <v>538</v>
      </c>
      <c r="F13" s="41">
        <f>Nursery!G13</f>
        <v>235.731472986781</v>
      </c>
      <c r="G13" s="41"/>
    </row>
    <row r="14" spans="1:7" ht="12.75">
      <c r="A14" s="39">
        <f t="shared" si="0"/>
        <v>201112</v>
      </c>
      <c r="B14" s="39" t="s">
        <v>35</v>
      </c>
      <c r="C14" s="40">
        <f>Nursery!C11</f>
        <v>1010</v>
      </c>
      <c r="D14" s="39">
        <f t="shared" si="2"/>
        <v>7</v>
      </c>
      <c r="E14" s="39">
        <f t="shared" si="1"/>
        <v>538</v>
      </c>
      <c r="F14" s="41">
        <f>Nursery!H11</f>
        <v>5676.361603350735</v>
      </c>
      <c r="G14" s="41"/>
    </row>
    <row r="15" spans="1:7" ht="12.75">
      <c r="A15" s="39">
        <f t="shared" si="0"/>
        <v>201112</v>
      </c>
      <c r="B15" s="39" t="s">
        <v>35</v>
      </c>
      <c r="C15" s="40">
        <f>Nursery!C12</f>
        <v>1011</v>
      </c>
      <c r="D15" s="39">
        <f t="shared" si="2"/>
        <v>7</v>
      </c>
      <c r="E15" s="39">
        <f t="shared" si="1"/>
        <v>538</v>
      </c>
      <c r="F15" s="41">
        <f>Nursery!H12</f>
        <v>5326.275420441971</v>
      </c>
      <c r="G15" s="41"/>
    </row>
    <row r="16" spans="1:7" ht="12.75">
      <c r="A16" s="39">
        <f t="shared" si="0"/>
        <v>201112</v>
      </c>
      <c r="B16" s="39" t="s">
        <v>35</v>
      </c>
      <c r="C16" s="40">
        <f>Nursery!C13</f>
        <v>1013</v>
      </c>
      <c r="D16" s="39">
        <f t="shared" si="2"/>
        <v>7</v>
      </c>
      <c r="E16" s="39">
        <f t="shared" si="1"/>
        <v>538</v>
      </c>
      <c r="F16" s="41">
        <f>Nursery!H13</f>
        <v>5820.530197204469</v>
      </c>
      <c r="G16" s="41"/>
    </row>
    <row r="17" spans="1:7" ht="12.75">
      <c r="A17" s="39">
        <f t="shared" si="0"/>
        <v>201112</v>
      </c>
      <c r="B17" s="39" t="s">
        <v>35</v>
      </c>
      <c r="C17" s="40">
        <f>Nursery!C11</f>
        <v>1010</v>
      </c>
      <c r="D17" s="39">
        <f t="shared" si="2"/>
        <v>8</v>
      </c>
      <c r="E17" s="39">
        <f t="shared" si="1"/>
        <v>538</v>
      </c>
      <c r="F17" s="41">
        <f>Nursery!I11</f>
        <v>17.64720539587851</v>
      </c>
      <c r="G17" s="41"/>
    </row>
    <row r="18" spans="1:7" ht="12.75">
      <c r="A18" s="39">
        <f t="shared" si="0"/>
        <v>201112</v>
      </c>
      <c r="B18" s="39" t="s">
        <v>35</v>
      </c>
      <c r="C18" s="40">
        <f>Nursery!C12</f>
        <v>1011</v>
      </c>
      <c r="D18" s="39">
        <f t="shared" si="2"/>
        <v>8</v>
      </c>
      <c r="E18" s="39">
        <f t="shared" si="1"/>
        <v>538</v>
      </c>
      <c r="F18" s="41">
        <f>Nursery!I12</f>
        <v>9.57895841434839</v>
      </c>
      <c r="G18" s="41"/>
    </row>
    <row r="19" spans="1:7" ht="12.75">
      <c r="A19" s="39">
        <f t="shared" si="0"/>
        <v>201112</v>
      </c>
      <c r="B19" s="39" t="s">
        <v>35</v>
      </c>
      <c r="C19" s="40">
        <f>Nursery!C13</f>
        <v>1013</v>
      </c>
      <c r="D19" s="39">
        <f t="shared" si="2"/>
        <v>8</v>
      </c>
      <c r="E19" s="39">
        <f t="shared" si="1"/>
        <v>538</v>
      </c>
      <c r="F19" s="41">
        <f>Nursery!I13</f>
        <v>4.352462239747117</v>
      </c>
      <c r="G19" s="41"/>
    </row>
    <row r="20" spans="1:7" ht="12.75">
      <c r="A20" s="39">
        <f t="shared" si="0"/>
        <v>201112</v>
      </c>
      <c r="B20" s="39" t="s">
        <v>35</v>
      </c>
      <c r="C20" s="40">
        <f>Nursery!C11</f>
        <v>1010</v>
      </c>
      <c r="D20" s="39">
        <f t="shared" si="2"/>
        <v>9</v>
      </c>
      <c r="E20" s="39">
        <f t="shared" si="1"/>
        <v>538</v>
      </c>
      <c r="F20" s="41">
        <f>Nursery!J11</f>
        <v>45.711</v>
      </c>
      <c r="G20" s="41"/>
    </row>
    <row r="21" spans="1:7" ht="12.75">
      <c r="A21" s="39">
        <f t="shared" si="0"/>
        <v>201112</v>
      </c>
      <c r="B21" s="39" t="s">
        <v>35</v>
      </c>
      <c r="C21" s="40">
        <f>Nursery!C12</f>
        <v>1011</v>
      </c>
      <c r="D21" s="39">
        <f t="shared" si="2"/>
        <v>9</v>
      </c>
      <c r="E21" s="39">
        <f t="shared" si="1"/>
        <v>538</v>
      </c>
      <c r="F21" s="41">
        <f>Nursery!J12</f>
        <v>47.81</v>
      </c>
      <c r="G21" s="41"/>
    </row>
    <row r="22" spans="1:7" ht="12.75">
      <c r="A22" s="39">
        <f t="shared" si="0"/>
        <v>201112</v>
      </c>
      <c r="B22" s="39" t="s">
        <v>35</v>
      </c>
      <c r="C22" s="40">
        <f>Nursery!C13</f>
        <v>1013</v>
      </c>
      <c r="D22" s="39">
        <f t="shared" si="2"/>
        <v>9</v>
      </c>
      <c r="E22" s="39">
        <f t="shared" si="1"/>
        <v>538</v>
      </c>
      <c r="F22" s="41">
        <f>Nursery!J13</f>
        <v>37.782</v>
      </c>
      <c r="G22" s="41"/>
    </row>
    <row r="23" spans="1:13" ht="12.75">
      <c r="A23" s="39">
        <f t="shared" si="0"/>
        <v>201112</v>
      </c>
      <c r="B23" s="39" t="s">
        <v>35</v>
      </c>
      <c r="C23" s="40">
        <v>8881</v>
      </c>
      <c r="D23" s="39">
        <v>5</v>
      </c>
      <c r="E23" s="39">
        <f t="shared" si="1"/>
        <v>538</v>
      </c>
      <c r="F23" s="41">
        <f>Nursery!F15</f>
        <v>140.75</v>
      </c>
      <c r="K23" s="41"/>
      <c r="L23" s="41"/>
      <c r="M23" s="41"/>
    </row>
    <row r="24" spans="1:7" ht="12.75">
      <c r="A24" s="39">
        <f t="shared" si="0"/>
        <v>201112</v>
      </c>
      <c r="B24" s="39" t="s">
        <v>35</v>
      </c>
      <c r="C24" s="40">
        <v>8881</v>
      </c>
      <c r="D24" s="39">
        <f>D23+1</f>
        <v>6</v>
      </c>
      <c r="E24" s="39">
        <f t="shared" si="1"/>
        <v>538</v>
      </c>
      <c r="F24" s="41">
        <f>Nursery!G15</f>
        <v>786.844806848618</v>
      </c>
      <c r="G24" s="41"/>
    </row>
    <row r="25" spans="1:7" ht="12.75">
      <c r="A25" s="39">
        <f t="shared" si="0"/>
        <v>201112</v>
      </c>
      <c r="B25" s="39" t="s">
        <v>35</v>
      </c>
      <c r="C25" s="40">
        <v>8881</v>
      </c>
      <c r="D25" s="39">
        <f>D24+1</f>
        <v>7</v>
      </c>
      <c r="E25" s="39">
        <f t="shared" si="1"/>
        <v>538</v>
      </c>
      <c r="F25" s="41">
        <f>Nursery!H15</f>
        <v>5590.371629475083</v>
      </c>
      <c r="G25" s="41"/>
    </row>
    <row r="26" spans="1:7" ht="12.75">
      <c r="A26" s="39">
        <f t="shared" si="0"/>
        <v>201112</v>
      </c>
      <c r="B26" s="39" t="s">
        <v>35</v>
      </c>
      <c r="C26" s="40">
        <v>8881</v>
      </c>
      <c r="D26" s="39">
        <f>D25+1</f>
        <v>8</v>
      </c>
      <c r="E26" s="39">
        <f t="shared" si="1"/>
        <v>538</v>
      </c>
      <c r="F26" s="41">
        <f>Nursery!I15</f>
        <v>31.57862604997402</v>
      </c>
      <c r="G26" s="41"/>
    </row>
    <row r="27" spans="1:8" ht="12.75">
      <c r="A27" s="39">
        <f t="shared" si="0"/>
        <v>201112</v>
      </c>
      <c r="B27" s="39" t="s">
        <v>35</v>
      </c>
      <c r="C27" s="40">
        <v>8881</v>
      </c>
      <c r="D27" s="39">
        <f>D26+1</f>
        <v>9</v>
      </c>
      <c r="E27" s="39">
        <f t="shared" si="1"/>
        <v>538</v>
      </c>
      <c r="F27" s="41">
        <f>Nursery!J15</f>
        <v>131.303</v>
      </c>
      <c r="G27" s="41"/>
      <c r="H27" s="39" t="s">
        <v>242</v>
      </c>
    </row>
    <row r="28" spans="1:6" ht="12.75">
      <c r="A28" s="39">
        <f t="shared" si="0"/>
        <v>201112</v>
      </c>
      <c r="B28" s="39" t="s">
        <v>35</v>
      </c>
      <c r="C28" s="40">
        <f>Primary!$C11</f>
        <v>2109</v>
      </c>
      <c r="D28" s="39">
        <v>3</v>
      </c>
      <c r="E28" s="39">
        <f t="shared" si="1"/>
        <v>538</v>
      </c>
      <c r="F28" s="39">
        <f>IF(Primary!D11="o",Primary!E11,0)</f>
        <v>0</v>
      </c>
    </row>
    <row r="29" spans="1:6" ht="12.75">
      <c r="A29" s="39">
        <f t="shared" si="0"/>
        <v>201112</v>
      </c>
      <c r="B29" s="39" t="s">
        <v>35</v>
      </c>
      <c r="C29" s="40">
        <f>Primary!$C12</f>
        <v>2111</v>
      </c>
      <c r="D29" s="39">
        <v>3</v>
      </c>
      <c r="E29" s="39">
        <f aca="true" t="shared" si="3" ref="E29:E73">AuthCode</f>
        <v>538</v>
      </c>
      <c r="F29" s="39">
        <f>IF(Primary!D12="o",Primary!E12,0)</f>
        <v>0</v>
      </c>
    </row>
    <row r="30" spans="1:6" ht="12.75">
      <c r="A30" s="39">
        <f t="shared" si="0"/>
        <v>201112</v>
      </c>
      <c r="B30" s="39" t="s">
        <v>35</v>
      </c>
      <c r="C30" s="40">
        <f>Primary!$C13</f>
        <v>2114</v>
      </c>
      <c r="D30" s="39">
        <v>3</v>
      </c>
      <c r="E30" s="39">
        <f t="shared" si="3"/>
        <v>538</v>
      </c>
      <c r="F30" s="39">
        <f>IF(Primary!D13="o",Primary!E13,0)</f>
        <v>0</v>
      </c>
    </row>
    <row r="31" spans="1:6" ht="12.75">
      <c r="A31" s="39">
        <f t="shared" si="0"/>
        <v>201112</v>
      </c>
      <c r="B31" s="39" t="s">
        <v>35</v>
      </c>
      <c r="C31" s="40">
        <f>Primary!$C14</f>
        <v>2115</v>
      </c>
      <c r="D31" s="39">
        <v>3</v>
      </c>
      <c r="E31" s="39">
        <f t="shared" si="3"/>
        <v>538</v>
      </c>
      <c r="F31" s="39">
        <f>IF(Primary!D14="o",Primary!E14,0)</f>
        <v>0</v>
      </c>
    </row>
    <row r="32" spans="1:6" ht="12.75">
      <c r="A32" s="39">
        <f t="shared" si="0"/>
        <v>201112</v>
      </c>
      <c r="B32" s="39" t="s">
        <v>35</v>
      </c>
      <c r="C32" s="40">
        <f>Primary!$C15</f>
        <v>2116</v>
      </c>
      <c r="D32" s="39">
        <v>3</v>
      </c>
      <c r="E32" s="39">
        <f t="shared" si="3"/>
        <v>538</v>
      </c>
      <c r="F32" s="39">
        <f>IF(Primary!D15="o",Primary!E15,0)</f>
        <v>0</v>
      </c>
    </row>
    <row r="33" spans="1:6" ht="12.75">
      <c r="A33" s="39">
        <f t="shared" si="0"/>
        <v>201112</v>
      </c>
      <c r="B33" s="39" t="s">
        <v>35</v>
      </c>
      <c r="C33" s="40">
        <f>Primary!$C16</f>
        <v>2117</v>
      </c>
      <c r="D33" s="39">
        <v>3</v>
      </c>
      <c r="E33" s="39">
        <f t="shared" si="3"/>
        <v>538</v>
      </c>
      <c r="F33" s="39">
        <f>IF(Primary!D16="o",Primary!E16,0)</f>
        <v>0</v>
      </c>
    </row>
    <row r="34" spans="1:6" ht="12.75">
      <c r="A34" s="39">
        <f t="shared" si="0"/>
        <v>201112</v>
      </c>
      <c r="B34" s="39" t="s">
        <v>35</v>
      </c>
      <c r="C34" s="40">
        <f>Primary!$C17</f>
        <v>2118</v>
      </c>
      <c r="D34" s="39">
        <v>3</v>
      </c>
      <c r="E34" s="39">
        <f t="shared" si="3"/>
        <v>538</v>
      </c>
      <c r="F34" s="39">
        <f>IF(Primary!D17="o",Primary!E17,0)</f>
        <v>0</v>
      </c>
    </row>
    <row r="35" spans="1:6" ht="12.75">
      <c r="A35" s="39">
        <f t="shared" si="0"/>
        <v>201112</v>
      </c>
      <c r="B35" s="39" t="s">
        <v>35</v>
      </c>
      <c r="C35" s="40">
        <f>Primary!$C18</f>
        <v>2120</v>
      </c>
      <c r="D35" s="39">
        <v>3</v>
      </c>
      <c r="E35" s="39">
        <f t="shared" si="3"/>
        <v>538</v>
      </c>
      <c r="F35" s="39">
        <f>IF(Primary!D18="o",Primary!E18,0)</f>
        <v>0</v>
      </c>
    </row>
    <row r="36" spans="1:6" ht="12.75">
      <c r="A36" s="39">
        <f t="shared" si="0"/>
        <v>201112</v>
      </c>
      <c r="B36" s="39" t="s">
        <v>35</v>
      </c>
      <c r="C36" s="40">
        <f>Primary!$C19</f>
        <v>2122</v>
      </c>
      <c r="D36" s="39">
        <v>3</v>
      </c>
      <c r="E36" s="39">
        <f t="shared" si="3"/>
        <v>538</v>
      </c>
      <c r="F36" s="39">
        <f>IF(Primary!D19="o",Primary!E19,0)</f>
        <v>0</v>
      </c>
    </row>
    <row r="37" spans="1:6" ht="12.75">
      <c r="A37" s="39">
        <f t="shared" si="0"/>
        <v>201112</v>
      </c>
      <c r="B37" s="39" t="s">
        <v>35</v>
      </c>
      <c r="C37" s="40">
        <f>Primary!$C20</f>
        <v>2124</v>
      </c>
      <c r="D37" s="39">
        <v>3</v>
      </c>
      <c r="E37" s="39">
        <f t="shared" si="3"/>
        <v>538</v>
      </c>
      <c r="F37" s="39">
        <f>IF(Primary!D20="o",Primary!E20,0)</f>
        <v>0</v>
      </c>
    </row>
    <row r="38" spans="1:6" ht="12.75">
      <c r="A38" s="39">
        <f t="shared" si="0"/>
        <v>201112</v>
      </c>
      <c r="B38" s="39" t="s">
        <v>35</v>
      </c>
      <c r="C38" s="40">
        <f>Primary!$C21</f>
        <v>2126</v>
      </c>
      <c r="D38" s="39">
        <v>3</v>
      </c>
      <c r="E38" s="39">
        <f t="shared" si="3"/>
        <v>538</v>
      </c>
      <c r="F38" s="39">
        <f>IF(Primary!D21="o",Primary!E21,0)</f>
        <v>0</v>
      </c>
    </row>
    <row r="39" spans="1:6" ht="12.75">
      <c r="A39" s="39">
        <f t="shared" si="0"/>
        <v>201112</v>
      </c>
      <c r="B39" s="39" t="s">
        <v>35</v>
      </c>
      <c r="C39" s="40">
        <f>Primary!$C22</f>
        <v>2127</v>
      </c>
      <c r="D39" s="39">
        <v>3</v>
      </c>
      <c r="E39" s="39">
        <f t="shared" si="3"/>
        <v>538</v>
      </c>
      <c r="F39" s="39">
        <f>IF(Primary!D22="o",Primary!E22,0)</f>
        <v>0</v>
      </c>
    </row>
    <row r="40" spans="1:6" ht="12.75">
      <c r="A40" s="39">
        <f t="shared" si="0"/>
        <v>201112</v>
      </c>
      <c r="B40" s="39" t="s">
        <v>35</v>
      </c>
      <c r="C40" s="40">
        <f>Primary!$C23</f>
        <v>2128</v>
      </c>
      <c r="D40" s="39">
        <v>3</v>
      </c>
      <c r="E40" s="39">
        <f t="shared" si="3"/>
        <v>538</v>
      </c>
      <c r="F40" s="39">
        <f>IF(Primary!D23="o",Primary!E23,0)</f>
        <v>0</v>
      </c>
    </row>
    <row r="41" spans="1:6" ht="12.75">
      <c r="A41" s="39">
        <f t="shared" si="0"/>
        <v>201112</v>
      </c>
      <c r="B41" s="39" t="s">
        <v>35</v>
      </c>
      <c r="C41" s="40">
        <f>Primary!$C24</f>
        <v>2131</v>
      </c>
      <c r="D41" s="39">
        <v>3</v>
      </c>
      <c r="E41" s="39">
        <f t="shared" si="3"/>
        <v>538</v>
      </c>
      <c r="F41" s="39">
        <f>IF(Primary!D24="o",Primary!E24,0)</f>
        <v>0</v>
      </c>
    </row>
    <row r="42" spans="1:6" ht="12.75">
      <c r="A42" s="39">
        <f t="shared" si="0"/>
        <v>201112</v>
      </c>
      <c r="B42" s="39" t="s">
        <v>35</v>
      </c>
      <c r="C42" s="40">
        <f>Primary!$C25</f>
        <v>2133</v>
      </c>
      <c r="D42" s="39">
        <v>3</v>
      </c>
      <c r="E42" s="39">
        <f t="shared" si="3"/>
        <v>538</v>
      </c>
      <c r="F42" s="39">
        <f>IF(Primary!D25="o",Primary!E25,0)</f>
        <v>0</v>
      </c>
    </row>
    <row r="43" spans="1:6" ht="12.75">
      <c r="A43" s="39">
        <f t="shared" si="0"/>
        <v>201112</v>
      </c>
      <c r="B43" s="39" t="s">
        <v>35</v>
      </c>
      <c r="C43" s="40">
        <f>Primary!$C26</f>
        <v>2136</v>
      </c>
      <c r="D43" s="39">
        <v>3</v>
      </c>
      <c r="E43" s="39">
        <f t="shared" si="3"/>
        <v>538</v>
      </c>
      <c r="F43" s="39">
        <f>IF(Primary!D26="o",Primary!E26,0)</f>
        <v>0</v>
      </c>
    </row>
    <row r="44" spans="1:6" ht="12.75">
      <c r="A44" s="39">
        <f t="shared" si="0"/>
        <v>201112</v>
      </c>
      <c r="B44" s="39" t="s">
        <v>35</v>
      </c>
      <c r="C44" s="40">
        <f>Primary!$C27</f>
        <v>2138</v>
      </c>
      <c r="D44" s="39">
        <v>3</v>
      </c>
      <c r="E44" s="39">
        <f t="shared" si="3"/>
        <v>538</v>
      </c>
      <c r="F44" s="39">
        <f>IF(Primary!D27="o",Primary!E27,0)</f>
        <v>0</v>
      </c>
    </row>
    <row r="45" spans="1:6" ht="12.75">
      <c r="A45" s="39">
        <f aca="true" t="shared" si="4" ref="A45:A73">year</f>
        <v>201112</v>
      </c>
      <c r="B45" s="39" t="s">
        <v>35</v>
      </c>
      <c r="C45" s="40">
        <f>Primary!$C28</f>
        <v>2142</v>
      </c>
      <c r="D45" s="39">
        <v>3</v>
      </c>
      <c r="E45" s="39">
        <f t="shared" si="3"/>
        <v>538</v>
      </c>
      <c r="F45" s="39">
        <f>IF(Primary!D28="o",Primary!E28,0)</f>
        <v>0</v>
      </c>
    </row>
    <row r="46" spans="1:6" ht="12.75">
      <c r="A46" s="39">
        <f t="shared" si="4"/>
        <v>201112</v>
      </c>
      <c r="B46" s="39" t="s">
        <v>35</v>
      </c>
      <c r="C46" s="40">
        <f>Primary!$C29</f>
        <v>2143</v>
      </c>
      <c r="D46" s="39">
        <v>3</v>
      </c>
      <c r="E46" s="39">
        <f t="shared" si="3"/>
        <v>538</v>
      </c>
      <c r="F46" s="39">
        <f>IF(Primary!D29="o",Primary!E29,0)</f>
        <v>0</v>
      </c>
    </row>
    <row r="47" spans="1:6" ht="12.75">
      <c r="A47" s="39">
        <f t="shared" si="4"/>
        <v>201112</v>
      </c>
      <c r="B47" s="39" t="s">
        <v>35</v>
      </c>
      <c r="C47" s="40">
        <f>Primary!$C30</f>
        <v>2144</v>
      </c>
      <c r="D47" s="39">
        <v>3</v>
      </c>
      <c r="E47" s="39">
        <f t="shared" si="3"/>
        <v>538</v>
      </c>
      <c r="F47" s="39">
        <f>IF(Primary!D30="o",Primary!E30,0)</f>
        <v>0</v>
      </c>
    </row>
    <row r="48" spans="1:6" ht="12.75">
      <c r="A48" s="39">
        <f t="shared" si="4"/>
        <v>201112</v>
      </c>
      <c r="B48" s="39" t="s">
        <v>35</v>
      </c>
      <c r="C48" s="40">
        <f>Primary!$C31</f>
        <v>2146</v>
      </c>
      <c r="D48" s="39">
        <v>3</v>
      </c>
      <c r="E48" s="39">
        <f t="shared" si="3"/>
        <v>538</v>
      </c>
      <c r="F48" s="39">
        <f>IF(Primary!D31="o",Primary!E31,0)</f>
        <v>0</v>
      </c>
    </row>
    <row r="49" spans="1:6" ht="12.75">
      <c r="A49" s="39">
        <f t="shared" si="4"/>
        <v>201112</v>
      </c>
      <c r="B49" s="39" t="s">
        <v>35</v>
      </c>
      <c r="C49" s="40">
        <f>Primary!$C32</f>
        <v>2148</v>
      </c>
      <c r="D49" s="39">
        <v>3</v>
      </c>
      <c r="E49" s="39">
        <f t="shared" si="3"/>
        <v>538</v>
      </c>
      <c r="F49" s="39">
        <f>IF(Primary!D32="o",Primary!E32,0)</f>
        <v>0</v>
      </c>
    </row>
    <row r="50" spans="1:6" ht="12.75">
      <c r="A50" s="39">
        <f t="shared" si="4"/>
        <v>201112</v>
      </c>
      <c r="B50" s="39" t="s">
        <v>35</v>
      </c>
      <c r="C50" s="40">
        <f>Primary!$C33</f>
        <v>2149</v>
      </c>
      <c r="D50" s="39">
        <v>3</v>
      </c>
      <c r="E50" s="39">
        <f t="shared" si="3"/>
        <v>538</v>
      </c>
      <c r="F50" s="39">
        <f>IF(Primary!D33="o",Primary!E33,0)</f>
        <v>0</v>
      </c>
    </row>
    <row r="51" spans="1:6" ht="12.75">
      <c r="A51" s="39">
        <f t="shared" si="4"/>
        <v>201112</v>
      </c>
      <c r="B51" s="39" t="s">
        <v>35</v>
      </c>
      <c r="C51" s="40">
        <f>Primary!$C34</f>
        <v>2151</v>
      </c>
      <c r="D51" s="39">
        <v>3</v>
      </c>
      <c r="E51" s="39">
        <f t="shared" si="3"/>
        <v>538</v>
      </c>
      <c r="F51" s="39">
        <f>IF(Primary!D34="o",Primary!E34,0)</f>
        <v>0</v>
      </c>
    </row>
    <row r="52" spans="1:6" ht="12.75">
      <c r="A52" s="39">
        <f t="shared" si="4"/>
        <v>201112</v>
      </c>
      <c r="B52" s="39" t="s">
        <v>35</v>
      </c>
      <c r="C52" s="40">
        <f>Primary!$C35</f>
        <v>2152</v>
      </c>
      <c r="D52" s="39">
        <v>3</v>
      </c>
      <c r="E52" s="39">
        <f t="shared" si="3"/>
        <v>538</v>
      </c>
      <c r="F52" s="39">
        <f>IF(Primary!D35="o",Primary!E35,0)</f>
        <v>0</v>
      </c>
    </row>
    <row r="53" spans="1:6" ht="12.75">
      <c r="A53" s="39">
        <f t="shared" si="4"/>
        <v>201112</v>
      </c>
      <c r="B53" s="39" t="s">
        <v>35</v>
      </c>
      <c r="C53" s="40">
        <f>Primary!$C36</f>
        <v>2156</v>
      </c>
      <c r="D53" s="39">
        <v>3</v>
      </c>
      <c r="E53" s="39">
        <f t="shared" si="3"/>
        <v>538</v>
      </c>
      <c r="F53" s="39">
        <f>IF(Primary!D36="o",Primary!E36,0)</f>
        <v>0</v>
      </c>
    </row>
    <row r="54" spans="1:6" ht="12.75">
      <c r="A54" s="39">
        <f t="shared" si="4"/>
        <v>201112</v>
      </c>
      <c r="B54" s="39" t="s">
        <v>35</v>
      </c>
      <c r="C54" s="40">
        <f>Primary!$C37</f>
        <v>2163</v>
      </c>
      <c r="D54" s="39">
        <v>3</v>
      </c>
      <c r="E54" s="39">
        <f t="shared" si="3"/>
        <v>538</v>
      </c>
      <c r="F54" s="39">
        <f>IF(Primary!D37="o",Primary!E37,0)</f>
        <v>0</v>
      </c>
    </row>
    <row r="55" spans="1:6" ht="12.75">
      <c r="A55" s="39">
        <f t="shared" si="4"/>
        <v>201112</v>
      </c>
      <c r="B55" s="39" t="s">
        <v>35</v>
      </c>
      <c r="C55" s="40">
        <f>Primary!$C38</f>
        <v>2165</v>
      </c>
      <c r="D55" s="39">
        <v>3</v>
      </c>
      <c r="E55" s="39">
        <f t="shared" si="3"/>
        <v>538</v>
      </c>
      <c r="F55" s="39">
        <f>IF(Primary!D38="o",Primary!E38,0)</f>
        <v>0</v>
      </c>
    </row>
    <row r="56" spans="1:6" ht="12.75">
      <c r="A56" s="39">
        <f t="shared" si="4"/>
        <v>201112</v>
      </c>
      <c r="B56" s="39" t="s">
        <v>35</v>
      </c>
      <c r="C56" s="40">
        <f>Primary!$C39</f>
        <v>2178</v>
      </c>
      <c r="D56" s="39">
        <v>3</v>
      </c>
      <c r="E56" s="39">
        <f t="shared" si="3"/>
        <v>538</v>
      </c>
      <c r="F56" s="39">
        <f>IF(Primary!D39="o",Primary!E39,0)</f>
        <v>0</v>
      </c>
    </row>
    <row r="57" spans="1:6" ht="12.75">
      <c r="A57" s="39">
        <f t="shared" si="4"/>
        <v>201112</v>
      </c>
      <c r="B57" s="39" t="s">
        <v>35</v>
      </c>
      <c r="C57" s="40">
        <f>Primary!$C40</f>
        <v>2179</v>
      </c>
      <c r="D57" s="39">
        <v>3</v>
      </c>
      <c r="E57" s="39">
        <f t="shared" si="3"/>
        <v>538</v>
      </c>
      <c r="F57" s="39">
        <f>IF(Primary!D40="o",Primary!E40,0)</f>
        <v>0</v>
      </c>
    </row>
    <row r="58" spans="1:6" ht="12.75">
      <c r="A58" s="39">
        <f t="shared" si="4"/>
        <v>201112</v>
      </c>
      <c r="B58" s="39" t="s">
        <v>35</v>
      </c>
      <c r="C58" s="40">
        <f>Primary!$C41</f>
        <v>2180</v>
      </c>
      <c r="D58" s="39">
        <v>3</v>
      </c>
      <c r="E58" s="39">
        <f t="shared" si="3"/>
        <v>538</v>
      </c>
      <c r="F58" s="39">
        <f>IF(Primary!D41="o",Primary!E41,0)</f>
        <v>0</v>
      </c>
    </row>
    <row r="59" spans="1:6" ht="12.75">
      <c r="A59" s="39">
        <f t="shared" si="4"/>
        <v>201112</v>
      </c>
      <c r="B59" s="39" t="s">
        <v>35</v>
      </c>
      <c r="C59" s="40">
        <f>Primary!$C42</f>
        <v>2181</v>
      </c>
      <c r="D59" s="39">
        <v>3</v>
      </c>
      <c r="E59" s="39">
        <f t="shared" si="3"/>
        <v>538</v>
      </c>
      <c r="F59" s="39">
        <f>IF(Primary!D42="o",Primary!E42,0)</f>
        <v>0</v>
      </c>
    </row>
    <row r="60" spans="1:6" ht="12.75">
      <c r="A60" s="39">
        <f t="shared" si="4"/>
        <v>201112</v>
      </c>
      <c r="B60" s="39" t="s">
        <v>35</v>
      </c>
      <c r="C60" s="40">
        <f>Primary!$C43</f>
        <v>2182</v>
      </c>
      <c r="D60" s="39">
        <v>3</v>
      </c>
      <c r="E60" s="39">
        <f t="shared" si="3"/>
        <v>538</v>
      </c>
      <c r="F60" s="39">
        <f>IF(Primary!D43="o",Primary!E43,0)</f>
        <v>0</v>
      </c>
    </row>
    <row r="61" spans="1:6" ht="12.75">
      <c r="A61" s="39">
        <f t="shared" si="4"/>
        <v>201112</v>
      </c>
      <c r="B61" s="39" t="s">
        <v>35</v>
      </c>
      <c r="C61" s="40">
        <f>Primary!$C44</f>
        <v>3037</v>
      </c>
      <c r="D61" s="39">
        <v>3</v>
      </c>
      <c r="E61" s="39">
        <f t="shared" si="3"/>
        <v>538</v>
      </c>
      <c r="F61" s="39">
        <f>IF(Primary!D44="o",Primary!E44,0)</f>
        <v>0</v>
      </c>
    </row>
    <row r="62" spans="1:6" ht="12.75">
      <c r="A62" s="39">
        <f t="shared" si="4"/>
        <v>201112</v>
      </c>
      <c r="B62" s="39" t="s">
        <v>35</v>
      </c>
      <c r="C62" s="40">
        <f>Primary!$C45</f>
        <v>3047</v>
      </c>
      <c r="D62" s="39">
        <v>3</v>
      </c>
      <c r="E62" s="39">
        <f t="shared" si="3"/>
        <v>538</v>
      </c>
      <c r="F62" s="39">
        <f>IF(Primary!D45="o",Primary!E45,0)</f>
        <v>0</v>
      </c>
    </row>
    <row r="63" spans="1:6" ht="12.75">
      <c r="A63" s="39">
        <f t="shared" si="4"/>
        <v>201112</v>
      </c>
      <c r="B63" s="39" t="s">
        <v>35</v>
      </c>
      <c r="C63" s="40">
        <f>Primary!$C46</f>
        <v>3057</v>
      </c>
      <c r="D63" s="39">
        <v>3</v>
      </c>
      <c r="E63" s="39">
        <f t="shared" si="3"/>
        <v>538</v>
      </c>
      <c r="F63" s="39">
        <f>IF(Primary!D46="o",Primary!E46,0)</f>
        <v>0</v>
      </c>
    </row>
    <row r="64" spans="1:6" ht="12.75">
      <c r="A64" s="39">
        <f t="shared" si="4"/>
        <v>201112</v>
      </c>
      <c r="B64" s="39" t="s">
        <v>35</v>
      </c>
      <c r="C64" s="40">
        <f>Primary!$C47</f>
        <v>3320</v>
      </c>
      <c r="D64" s="39">
        <v>3</v>
      </c>
      <c r="E64" s="39">
        <f t="shared" si="3"/>
        <v>538</v>
      </c>
      <c r="F64" s="39">
        <f>IF(Primary!D47="o",Primary!E47,0)</f>
        <v>0</v>
      </c>
    </row>
    <row r="65" spans="1:6" ht="12.75">
      <c r="A65" s="39">
        <f t="shared" si="4"/>
        <v>201112</v>
      </c>
      <c r="B65" s="39" t="s">
        <v>35</v>
      </c>
      <c r="C65" s="40">
        <f>Primary!$C48</f>
        <v>3321</v>
      </c>
      <c r="D65" s="39">
        <v>3</v>
      </c>
      <c r="E65" s="39">
        <f t="shared" si="3"/>
        <v>538</v>
      </c>
      <c r="F65" s="39">
        <f>IF(Primary!D48="o",Primary!E48,0)</f>
        <v>0</v>
      </c>
    </row>
    <row r="66" spans="1:6" ht="12.75">
      <c r="A66" s="39">
        <f t="shared" si="4"/>
        <v>201112</v>
      </c>
      <c r="B66" s="39" t="s">
        <v>35</v>
      </c>
      <c r="C66" s="40">
        <f>Primary!$C49</f>
        <v>3361</v>
      </c>
      <c r="D66" s="39">
        <v>3</v>
      </c>
      <c r="E66" s="39">
        <f t="shared" si="3"/>
        <v>538</v>
      </c>
      <c r="F66" s="39">
        <f>IF(Primary!D49="o",Primary!E49,0)</f>
        <v>0</v>
      </c>
    </row>
    <row r="67" spans="1:6" ht="12.75">
      <c r="A67" s="39">
        <f t="shared" si="4"/>
        <v>201112</v>
      </c>
      <c r="B67" s="39" t="s">
        <v>35</v>
      </c>
      <c r="C67" s="40">
        <f>Primary!$C50</f>
        <v>3363</v>
      </c>
      <c r="D67" s="39">
        <v>3</v>
      </c>
      <c r="E67" s="39">
        <f t="shared" si="3"/>
        <v>538</v>
      </c>
      <c r="F67" s="39">
        <f>IF(Primary!D50="o",Primary!E50,0)</f>
        <v>0</v>
      </c>
    </row>
    <row r="68" spans="1:6" ht="12.75">
      <c r="A68" s="39">
        <f t="shared" si="4"/>
        <v>201112</v>
      </c>
      <c r="B68" s="39" t="s">
        <v>35</v>
      </c>
      <c r="C68" s="40">
        <f>Primary!$C51</f>
        <v>3364</v>
      </c>
      <c r="D68" s="39">
        <v>3</v>
      </c>
      <c r="E68" s="39">
        <f t="shared" si="3"/>
        <v>538</v>
      </c>
      <c r="F68" s="39">
        <f>IF(Primary!D51="o",Primary!E51,0)</f>
        <v>0</v>
      </c>
    </row>
    <row r="69" spans="1:6" ht="12.75">
      <c r="A69" s="39">
        <f t="shared" si="4"/>
        <v>201112</v>
      </c>
      <c r="B69" s="39" t="s">
        <v>35</v>
      </c>
      <c r="C69" s="40">
        <f>Primary!$C52</f>
        <v>3365</v>
      </c>
      <c r="D69" s="39">
        <v>3</v>
      </c>
      <c r="E69" s="39">
        <f t="shared" si="3"/>
        <v>538</v>
      </c>
      <c r="F69" s="39">
        <f>IF(Primary!D52="o",Primary!E52,0)</f>
        <v>0</v>
      </c>
    </row>
    <row r="70" spans="1:6" ht="12.75">
      <c r="A70" s="39">
        <f t="shared" si="4"/>
        <v>201112</v>
      </c>
      <c r="B70" s="39" t="s">
        <v>35</v>
      </c>
      <c r="C70" s="40">
        <f>Primary!$C53</f>
        <v>3367</v>
      </c>
      <c r="D70" s="39">
        <v>3</v>
      </c>
      <c r="E70" s="39">
        <f t="shared" si="3"/>
        <v>538</v>
      </c>
      <c r="F70" s="39">
        <f>IF(Primary!D53="o",Primary!E53,0)</f>
        <v>0</v>
      </c>
    </row>
    <row r="71" spans="1:6" ht="12.75">
      <c r="A71" s="39">
        <f t="shared" si="4"/>
        <v>201112</v>
      </c>
      <c r="B71" s="39" t="s">
        <v>35</v>
      </c>
      <c r="C71" s="40">
        <f>Primary!$C54</f>
        <v>3368</v>
      </c>
      <c r="D71" s="39">
        <v>3</v>
      </c>
      <c r="E71" s="39">
        <f t="shared" si="3"/>
        <v>538</v>
      </c>
      <c r="F71" s="39">
        <f>IF(Primary!D54="o",Primary!E54,0)</f>
        <v>0</v>
      </c>
    </row>
    <row r="72" spans="1:6" ht="12.75">
      <c r="A72" s="39">
        <f t="shared" si="4"/>
        <v>201112</v>
      </c>
      <c r="B72" s="39" t="s">
        <v>35</v>
      </c>
      <c r="C72" s="40">
        <f>Primary!$C55</f>
        <v>3369</v>
      </c>
      <c r="D72" s="39">
        <v>3</v>
      </c>
      <c r="E72" s="39">
        <f t="shared" si="3"/>
        <v>538</v>
      </c>
      <c r="F72" s="39">
        <f>IF(Primary!D55="o",Primary!E55,0)</f>
        <v>0</v>
      </c>
    </row>
    <row r="73" spans="1:6" ht="12.75">
      <c r="A73" s="39">
        <f t="shared" si="4"/>
        <v>201112</v>
      </c>
      <c r="B73" s="39" t="s">
        <v>35</v>
      </c>
      <c r="C73" s="40">
        <f>Primary!$C56</f>
        <v>3372</v>
      </c>
      <c r="D73" s="39">
        <v>3</v>
      </c>
      <c r="E73" s="39">
        <f t="shared" si="3"/>
        <v>538</v>
      </c>
      <c r="F73" s="39">
        <f>IF(Primary!D56="o",Primary!E56,0)</f>
        <v>0</v>
      </c>
    </row>
    <row r="74" spans="1:6" ht="12.75">
      <c r="A74" s="39">
        <f aca="true" t="shared" si="5" ref="A74:A95">year</f>
        <v>201112</v>
      </c>
      <c r="B74" s="39" t="s">
        <v>35</v>
      </c>
      <c r="C74" s="40">
        <f>Primary!$C11</f>
        <v>2109</v>
      </c>
      <c r="D74" s="39">
        <f aca="true" t="shared" si="6" ref="D74:D119">D28+1</f>
        <v>4</v>
      </c>
      <c r="E74" s="39">
        <f aca="true" t="shared" si="7" ref="E74:E80">AuthCode</f>
        <v>538</v>
      </c>
      <c r="F74" s="39">
        <f>IF(Primary!D11="c",Primary!E11,0)</f>
        <v>0</v>
      </c>
    </row>
    <row r="75" spans="1:6" ht="12.75">
      <c r="A75" s="39">
        <f t="shared" si="5"/>
        <v>201112</v>
      </c>
      <c r="B75" s="39" t="s">
        <v>35</v>
      </c>
      <c r="C75" s="40">
        <f>Primary!$C12</f>
        <v>2111</v>
      </c>
      <c r="D75" s="39">
        <f t="shared" si="6"/>
        <v>4</v>
      </c>
      <c r="E75" s="39">
        <f t="shared" si="7"/>
        <v>538</v>
      </c>
      <c r="F75" s="39">
        <f>IF(Primary!D12="c",Primary!E12,0)</f>
        <v>0</v>
      </c>
    </row>
    <row r="76" spans="1:6" ht="12.75">
      <c r="A76" s="39">
        <f t="shared" si="5"/>
        <v>201112</v>
      </c>
      <c r="B76" s="39" t="s">
        <v>35</v>
      </c>
      <c r="C76" s="40">
        <f>Primary!$C13</f>
        <v>2114</v>
      </c>
      <c r="D76" s="39">
        <f t="shared" si="6"/>
        <v>4</v>
      </c>
      <c r="E76" s="39">
        <f t="shared" si="7"/>
        <v>538</v>
      </c>
      <c r="F76" s="39">
        <f>IF(Primary!D13="c",Primary!E13,0)</f>
        <v>0</v>
      </c>
    </row>
    <row r="77" spans="1:6" ht="12.75">
      <c r="A77" s="39">
        <f t="shared" si="5"/>
        <v>201112</v>
      </c>
      <c r="B77" s="39" t="s">
        <v>35</v>
      </c>
      <c r="C77" s="40">
        <f>Primary!$C14</f>
        <v>2115</v>
      </c>
      <c r="D77" s="39">
        <f t="shared" si="6"/>
        <v>4</v>
      </c>
      <c r="E77" s="39">
        <f t="shared" si="7"/>
        <v>538</v>
      </c>
      <c r="F77" s="39">
        <f>IF(Primary!D14="c",Primary!E14,0)</f>
        <v>0</v>
      </c>
    </row>
    <row r="78" spans="1:6" ht="12.75">
      <c r="A78" s="39">
        <f t="shared" si="5"/>
        <v>201112</v>
      </c>
      <c r="B78" s="39" t="s">
        <v>35</v>
      </c>
      <c r="C78" s="40">
        <f>Primary!$C15</f>
        <v>2116</v>
      </c>
      <c r="D78" s="39">
        <f t="shared" si="6"/>
        <v>4</v>
      </c>
      <c r="E78" s="39">
        <f t="shared" si="7"/>
        <v>538</v>
      </c>
      <c r="F78" s="39">
        <f>IF(Primary!D15="c",Primary!E15,0)</f>
        <v>0</v>
      </c>
    </row>
    <row r="79" spans="1:6" ht="12.75">
      <c r="A79" s="39">
        <f t="shared" si="5"/>
        <v>201112</v>
      </c>
      <c r="B79" s="39" t="s">
        <v>35</v>
      </c>
      <c r="C79" s="40">
        <f>Primary!$C16</f>
        <v>2117</v>
      </c>
      <c r="D79" s="39">
        <f t="shared" si="6"/>
        <v>4</v>
      </c>
      <c r="E79" s="39">
        <f t="shared" si="7"/>
        <v>538</v>
      </c>
      <c r="F79" s="39">
        <f>IF(Primary!D16="c",Primary!E16,0)</f>
        <v>0</v>
      </c>
    </row>
    <row r="80" spans="1:6" ht="12.75">
      <c r="A80" s="39">
        <f t="shared" si="5"/>
        <v>201112</v>
      </c>
      <c r="B80" s="39" t="s">
        <v>35</v>
      </c>
      <c r="C80" s="40">
        <f>Primary!$C17</f>
        <v>2118</v>
      </c>
      <c r="D80" s="39">
        <f t="shared" si="6"/>
        <v>4</v>
      </c>
      <c r="E80" s="39">
        <f t="shared" si="7"/>
        <v>538</v>
      </c>
      <c r="F80" s="39">
        <f>IF(Primary!D17="c",Primary!E17,0)</f>
        <v>0</v>
      </c>
    </row>
    <row r="81" spans="1:6" ht="12.75">
      <c r="A81" s="39">
        <f t="shared" si="5"/>
        <v>201112</v>
      </c>
      <c r="B81" s="39" t="s">
        <v>35</v>
      </c>
      <c r="C81" s="40">
        <f>Primary!$C18</f>
        <v>2120</v>
      </c>
      <c r="D81" s="39">
        <f t="shared" si="6"/>
        <v>4</v>
      </c>
      <c r="E81" s="39">
        <f aca="true" t="shared" si="8" ref="E81:E119">AuthCode</f>
        <v>538</v>
      </c>
      <c r="F81" s="39">
        <f>IF(Primary!D18="c",Primary!E18,0)</f>
        <v>0</v>
      </c>
    </row>
    <row r="82" spans="1:6" ht="12.75">
      <c r="A82" s="39">
        <f t="shared" si="5"/>
        <v>201112</v>
      </c>
      <c r="B82" s="39" t="s">
        <v>35</v>
      </c>
      <c r="C82" s="40">
        <f>Primary!$C19</f>
        <v>2122</v>
      </c>
      <c r="D82" s="39">
        <f t="shared" si="6"/>
        <v>4</v>
      </c>
      <c r="E82" s="39">
        <f t="shared" si="8"/>
        <v>538</v>
      </c>
      <c r="F82" s="39">
        <f>IF(Primary!D19="c",Primary!E19,0)</f>
        <v>0</v>
      </c>
    </row>
    <row r="83" spans="1:6" ht="12.75">
      <c r="A83" s="39">
        <f t="shared" si="5"/>
        <v>201112</v>
      </c>
      <c r="B83" s="39" t="s">
        <v>35</v>
      </c>
      <c r="C83" s="40">
        <f>Primary!$C20</f>
        <v>2124</v>
      </c>
      <c r="D83" s="39">
        <f t="shared" si="6"/>
        <v>4</v>
      </c>
      <c r="E83" s="39">
        <f t="shared" si="8"/>
        <v>538</v>
      </c>
      <c r="F83" s="39">
        <f>IF(Primary!D20="c",Primary!E20,0)</f>
        <v>0</v>
      </c>
    </row>
    <row r="84" spans="1:6" ht="12.75">
      <c r="A84" s="39">
        <f t="shared" si="5"/>
        <v>201112</v>
      </c>
      <c r="B84" s="39" t="s">
        <v>35</v>
      </c>
      <c r="C84" s="40">
        <f>Primary!$C21</f>
        <v>2126</v>
      </c>
      <c r="D84" s="39">
        <f t="shared" si="6"/>
        <v>4</v>
      </c>
      <c r="E84" s="39">
        <f t="shared" si="8"/>
        <v>538</v>
      </c>
      <c r="F84" s="39">
        <f>IF(Primary!D21="c",Primary!E21,0)</f>
        <v>0</v>
      </c>
    </row>
    <row r="85" spans="1:6" ht="12.75">
      <c r="A85" s="39">
        <f t="shared" si="5"/>
        <v>201112</v>
      </c>
      <c r="B85" s="39" t="s">
        <v>35</v>
      </c>
      <c r="C85" s="40">
        <f>Primary!$C22</f>
        <v>2127</v>
      </c>
      <c r="D85" s="39">
        <f t="shared" si="6"/>
        <v>4</v>
      </c>
      <c r="E85" s="39">
        <f t="shared" si="8"/>
        <v>538</v>
      </c>
      <c r="F85" s="39">
        <f>IF(Primary!D22="c",Primary!E22,0)</f>
        <v>0</v>
      </c>
    </row>
    <row r="86" spans="1:6" ht="12.75">
      <c r="A86" s="39">
        <f t="shared" si="5"/>
        <v>201112</v>
      </c>
      <c r="B86" s="39" t="s">
        <v>35</v>
      </c>
      <c r="C86" s="40">
        <f>Primary!$C23</f>
        <v>2128</v>
      </c>
      <c r="D86" s="39">
        <f t="shared" si="6"/>
        <v>4</v>
      </c>
      <c r="E86" s="39">
        <f t="shared" si="8"/>
        <v>538</v>
      </c>
      <c r="F86" s="39">
        <f>IF(Primary!D23="c",Primary!E23,0)</f>
        <v>0</v>
      </c>
    </row>
    <row r="87" spans="1:6" ht="12.75">
      <c r="A87" s="39">
        <f t="shared" si="5"/>
        <v>201112</v>
      </c>
      <c r="B87" s="39" t="s">
        <v>35</v>
      </c>
      <c r="C87" s="40">
        <f>Primary!$C24</f>
        <v>2131</v>
      </c>
      <c r="D87" s="39">
        <f t="shared" si="6"/>
        <v>4</v>
      </c>
      <c r="E87" s="39">
        <f t="shared" si="8"/>
        <v>538</v>
      </c>
      <c r="F87" s="39">
        <f>IF(Primary!D24="c",Primary!E24,0)</f>
        <v>0</v>
      </c>
    </row>
    <row r="88" spans="1:6" ht="12.75">
      <c r="A88" s="39">
        <f t="shared" si="5"/>
        <v>201112</v>
      </c>
      <c r="B88" s="39" t="s">
        <v>35</v>
      </c>
      <c r="C88" s="40">
        <f>Primary!$C25</f>
        <v>2133</v>
      </c>
      <c r="D88" s="39">
        <f t="shared" si="6"/>
        <v>4</v>
      </c>
      <c r="E88" s="39">
        <f t="shared" si="8"/>
        <v>538</v>
      </c>
      <c r="F88" s="39">
        <f>IF(Primary!D25="c",Primary!E25,0)</f>
        <v>0</v>
      </c>
    </row>
    <row r="89" spans="1:6" ht="12.75">
      <c r="A89" s="39">
        <f t="shared" si="5"/>
        <v>201112</v>
      </c>
      <c r="B89" s="39" t="s">
        <v>35</v>
      </c>
      <c r="C89" s="40">
        <f>Primary!$C26</f>
        <v>2136</v>
      </c>
      <c r="D89" s="39">
        <f t="shared" si="6"/>
        <v>4</v>
      </c>
      <c r="E89" s="39">
        <f t="shared" si="8"/>
        <v>538</v>
      </c>
      <c r="F89" s="39">
        <f>IF(Primary!D26="c",Primary!E26,0)</f>
        <v>0</v>
      </c>
    </row>
    <row r="90" spans="1:6" ht="12.75">
      <c r="A90" s="39">
        <f t="shared" si="5"/>
        <v>201112</v>
      </c>
      <c r="B90" s="39" t="s">
        <v>35</v>
      </c>
      <c r="C90" s="40">
        <f>Primary!$C27</f>
        <v>2138</v>
      </c>
      <c r="D90" s="39">
        <f t="shared" si="6"/>
        <v>4</v>
      </c>
      <c r="E90" s="39">
        <f t="shared" si="8"/>
        <v>538</v>
      </c>
      <c r="F90" s="39">
        <f>IF(Primary!D27="c",Primary!E27,0)</f>
        <v>0</v>
      </c>
    </row>
    <row r="91" spans="1:6" ht="12.75">
      <c r="A91" s="39">
        <f t="shared" si="5"/>
        <v>201112</v>
      </c>
      <c r="B91" s="39" t="s">
        <v>35</v>
      </c>
      <c r="C91" s="40">
        <f>Primary!$C28</f>
        <v>2142</v>
      </c>
      <c r="D91" s="39">
        <f t="shared" si="6"/>
        <v>4</v>
      </c>
      <c r="E91" s="39">
        <f t="shared" si="8"/>
        <v>538</v>
      </c>
      <c r="F91" s="39">
        <f>IF(Primary!D28="c",Primary!E28,0)</f>
        <v>0</v>
      </c>
    </row>
    <row r="92" spans="1:6" ht="12.75">
      <c r="A92" s="39">
        <f t="shared" si="5"/>
        <v>201112</v>
      </c>
      <c r="B92" s="39" t="s">
        <v>35</v>
      </c>
      <c r="C92" s="40">
        <f>Primary!$C29</f>
        <v>2143</v>
      </c>
      <c r="D92" s="39">
        <f t="shared" si="6"/>
        <v>4</v>
      </c>
      <c r="E92" s="39">
        <f t="shared" si="8"/>
        <v>538</v>
      </c>
      <c r="F92" s="39">
        <f>IF(Primary!D29="c",Primary!E29,0)</f>
        <v>0</v>
      </c>
    </row>
    <row r="93" spans="1:6" ht="12.75">
      <c r="A93" s="39">
        <f t="shared" si="5"/>
        <v>201112</v>
      </c>
      <c r="B93" s="39" t="s">
        <v>35</v>
      </c>
      <c r="C93" s="40">
        <f>Primary!$C30</f>
        <v>2144</v>
      </c>
      <c r="D93" s="39">
        <f t="shared" si="6"/>
        <v>4</v>
      </c>
      <c r="E93" s="39">
        <f t="shared" si="8"/>
        <v>538</v>
      </c>
      <c r="F93" s="39">
        <f>IF(Primary!D30="c",Primary!E30,0)</f>
        <v>0</v>
      </c>
    </row>
    <row r="94" spans="1:6" ht="12.75">
      <c r="A94" s="39">
        <f t="shared" si="5"/>
        <v>201112</v>
      </c>
      <c r="B94" s="39" t="s">
        <v>35</v>
      </c>
      <c r="C94" s="40">
        <f>Primary!$C31</f>
        <v>2146</v>
      </c>
      <c r="D94" s="39">
        <f t="shared" si="6"/>
        <v>4</v>
      </c>
      <c r="E94" s="39">
        <f t="shared" si="8"/>
        <v>538</v>
      </c>
      <c r="F94" s="39">
        <f>IF(Primary!D31="c",Primary!E31,0)</f>
        <v>0</v>
      </c>
    </row>
    <row r="95" spans="1:6" ht="12.75">
      <c r="A95" s="39">
        <f t="shared" si="5"/>
        <v>201112</v>
      </c>
      <c r="B95" s="39" t="s">
        <v>35</v>
      </c>
      <c r="C95" s="40">
        <f>Primary!$C32</f>
        <v>2148</v>
      </c>
      <c r="D95" s="39">
        <f t="shared" si="6"/>
        <v>4</v>
      </c>
      <c r="E95" s="39">
        <f t="shared" si="8"/>
        <v>538</v>
      </c>
      <c r="F95" s="39">
        <f>IF(Primary!D32="c",Primary!E32,0)</f>
        <v>0</v>
      </c>
    </row>
    <row r="96" spans="1:6" ht="12.75">
      <c r="A96" s="39">
        <f aca="true" t="shared" si="9" ref="A96:A119">year</f>
        <v>201112</v>
      </c>
      <c r="B96" s="39" t="s">
        <v>35</v>
      </c>
      <c r="C96" s="40">
        <f>Primary!$C33</f>
        <v>2149</v>
      </c>
      <c r="D96" s="39">
        <f t="shared" si="6"/>
        <v>4</v>
      </c>
      <c r="E96" s="39">
        <f t="shared" si="8"/>
        <v>538</v>
      </c>
      <c r="F96" s="39">
        <f>IF(Primary!D33="c",Primary!E33,0)</f>
        <v>0</v>
      </c>
    </row>
    <row r="97" spans="1:6" ht="12.75">
      <c r="A97" s="39">
        <f t="shared" si="9"/>
        <v>201112</v>
      </c>
      <c r="B97" s="39" t="s">
        <v>35</v>
      </c>
      <c r="C97" s="40">
        <f>Primary!$C34</f>
        <v>2151</v>
      </c>
      <c r="D97" s="39">
        <f t="shared" si="6"/>
        <v>4</v>
      </c>
      <c r="E97" s="39">
        <f t="shared" si="8"/>
        <v>538</v>
      </c>
      <c r="F97" s="39">
        <f>IF(Primary!D34="c",Primary!E34,0)</f>
        <v>0</v>
      </c>
    </row>
    <row r="98" spans="1:6" ht="12.75">
      <c r="A98" s="39">
        <f t="shared" si="9"/>
        <v>201112</v>
      </c>
      <c r="B98" s="39" t="s">
        <v>35</v>
      </c>
      <c r="C98" s="40">
        <f>Primary!$C35</f>
        <v>2152</v>
      </c>
      <c r="D98" s="39">
        <f t="shared" si="6"/>
        <v>4</v>
      </c>
      <c r="E98" s="39">
        <f t="shared" si="8"/>
        <v>538</v>
      </c>
      <c r="F98" s="39">
        <f>IF(Primary!D35="c",Primary!E35,0)</f>
        <v>0</v>
      </c>
    </row>
    <row r="99" spans="1:6" ht="12.75">
      <c r="A99" s="39">
        <f t="shared" si="9"/>
        <v>201112</v>
      </c>
      <c r="B99" s="39" t="s">
        <v>35</v>
      </c>
      <c r="C99" s="40">
        <f>Primary!$C36</f>
        <v>2156</v>
      </c>
      <c r="D99" s="39">
        <f t="shared" si="6"/>
        <v>4</v>
      </c>
      <c r="E99" s="39">
        <f t="shared" si="8"/>
        <v>538</v>
      </c>
      <c r="F99" s="39">
        <f>IF(Primary!D36="c",Primary!E36,0)</f>
        <v>0</v>
      </c>
    </row>
    <row r="100" spans="1:6" ht="12.75">
      <c r="A100" s="39">
        <f t="shared" si="9"/>
        <v>201112</v>
      </c>
      <c r="B100" s="39" t="s">
        <v>35</v>
      </c>
      <c r="C100" s="40">
        <f>Primary!$C37</f>
        <v>2163</v>
      </c>
      <c r="D100" s="39">
        <f t="shared" si="6"/>
        <v>4</v>
      </c>
      <c r="E100" s="39">
        <f t="shared" si="8"/>
        <v>538</v>
      </c>
      <c r="F100" s="39">
        <f>IF(Primary!D37="c",Primary!E37,0)</f>
        <v>0</v>
      </c>
    </row>
    <row r="101" spans="1:6" ht="12.75">
      <c r="A101" s="39">
        <f t="shared" si="9"/>
        <v>201112</v>
      </c>
      <c r="B101" s="39" t="s">
        <v>35</v>
      </c>
      <c r="C101" s="40">
        <f>Primary!$C38</f>
        <v>2165</v>
      </c>
      <c r="D101" s="39">
        <f t="shared" si="6"/>
        <v>4</v>
      </c>
      <c r="E101" s="39">
        <f t="shared" si="8"/>
        <v>538</v>
      </c>
      <c r="F101" s="39">
        <f>IF(Primary!D38="c",Primary!E38,0)</f>
        <v>0</v>
      </c>
    </row>
    <row r="102" spans="1:6" ht="12.75">
      <c r="A102" s="39">
        <f t="shared" si="9"/>
        <v>201112</v>
      </c>
      <c r="B102" s="39" t="s">
        <v>35</v>
      </c>
      <c r="C102" s="40">
        <f>Primary!$C39</f>
        <v>2178</v>
      </c>
      <c r="D102" s="39">
        <f t="shared" si="6"/>
        <v>4</v>
      </c>
      <c r="E102" s="39">
        <f t="shared" si="8"/>
        <v>538</v>
      </c>
      <c r="F102" s="39">
        <f>IF(Primary!D39="c",Primary!E39,0)</f>
        <v>0</v>
      </c>
    </row>
    <row r="103" spans="1:6" ht="12.75">
      <c r="A103" s="39">
        <f t="shared" si="9"/>
        <v>201112</v>
      </c>
      <c r="B103" s="39" t="s">
        <v>35</v>
      </c>
      <c r="C103" s="40">
        <f>Primary!$C40</f>
        <v>2179</v>
      </c>
      <c r="D103" s="39">
        <f t="shared" si="6"/>
        <v>4</v>
      </c>
      <c r="E103" s="39">
        <f t="shared" si="8"/>
        <v>538</v>
      </c>
      <c r="F103" s="39">
        <f>IF(Primary!D40="c",Primary!E40,0)</f>
        <v>0</v>
      </c>
    </row>
    <row r="104" spans="1:6" ht="12.75">
      <c r="A104" s="39">
        <f t="shared" si="9"/>
        <v>201112</v>
      </c>
      <c r="B104" s="39" t="s">
        <v>35</v>
      </c>
      <c r="C104" s="40">
        <f>Primary!$C41</f>
        <v>2180</v>
      </c>
      <c r="D104" s="39">
        <f t="shared" si="6"/>
        <v>4</v>
      </c>
      <c r="E104" s="39">
        <f t="shared" si="8"/>
        <v>538</v>
      </c>
      <c r="F104" s="39">
        <f>IF(Primary!D41="c",Primary!E41,0)</f>
        <v>0</v>
      </c>
    </row>
    <row r="105" spans="1:6" ht="12.75">
      <c r="A105" s="39">
        <f t="shared" si="9"/>
        <v>201112</v>
      </c>
      <c r="B105" s="39" t="s">
        <v>35</v>
      </c>
      <c r="C105" s="40">
        <f>Primary!$C42</f>
        <v>2181</v>
      </c>
      <c r="D105" s="39">
        <f t="shared" si="6"/>
        <v>4</v>
      </c>
      <c r="E105" s="39">
        <f t="shared" si="8"/>
        <v>538</v>
      </c>
      <c r="F105" s="39">
        <f>IF(Primary!D42="c",Primary!E42,0)</f>
        <v>0</v>
      </c>
    </row>
    <row r="106" spans="1:6" ht="12.75">
      <c r="A106" s="39">
        <f t="shared" si="9"/>
        <v>201112</v>
      </c>
      <c r="B106" s="39" t="s">
        <v>35</v>
      </c>
      <c r="C106" s="40">
        <f>Primary!$C43</f>
        <v>2182</v>
      </c>
      <c r="D106" s="39">
        <f t="shared" si="6"/>
        <v>4</v>
      </c>
      <c r="E106" s="39">
        <f t="shared" si="8"/>
        <v>538</v>
      </c>
      <c r="F106" s="39">
        <f>IF(Primary!D43="c",Primary!E43,0)</f>
        <v>0</v>
      </c>
    </row>
    <row r="107" spans="1:6" ht="12.75">
      <c r="A107" s="39">
        <f t="shared" si="9"/>
        <v>201112</v>
      </c>
      <c r="B107" s="39" t="s">
        <v>35</v>
      </c>
      <c r="C107" s="40">
        <f>Primary!$C44</f>
        <v>3037</v>
      </c>
      <c r="D107" s="39">
        <f t="shared" si="6"/>
        <v>4</v>
      </c>
      <c r="E107" s="39">
        <f t="shared" si="8"/>
        <v>538</v>
      </c>
      <c r="F107" s="39">
        <f>IF(Primary!D44="c",Primary!E44,0)</f>
        <v>0</v>
      </c>
    </row>
    <row r="108" spans="1:6" ht="12.75">
      <c r="A108" s="39">
        <f t="shared" si="9"/>
        <v>201112</v>
      </c>
      <c r="B108" s="39" t="s">
        <v>35</v>
      </c>
      <c r="C108" s="40">
        <f>Primary!$C45</f>
        <v>3047</v>
      </c>
      <c r="D108" s="39">
        <f t="shared" si="6"/>
        <v>4</v>
      </c>
      <c r="E108" s="39">
        <f t="shared" si="8"/>
        <v>538</v>
      </c>
      <c r="F108" s="39">
        <f>IF(Primary!D45="c",Primary!E45,0)</f>
        <v>0</v>
      </c>
    </row>
    <row r="109" spans="1:6" ht="12.75">
      <c r="A109" s="39">
        <f t="shared" si="9"/>
        <v>201112</v>
      </c>
      <c r="B109" s="39" t="s">
        <v>35</v>
      </c>
      <c r="C109" s="40">
        <f>Primary!$C46</f>
        <v>3057</v>
      </c>
      <c r="D109" s="39">
        <f t="shared" si="6"/>
        <v>4</v>
      </c>
      <c r="E109" s="39">
        <f t="shared" si="8"/>
        <v>538</v>
      </c>
      <c r="F109" s="39">
        <f>IF(Primary!D46="c",Primary!E46,0)</f>
        <v>0</v>
      </c>
    </row>
    <row r="110" spans="1:6" ht="12.75">
      <c r="A110" s="39">
        <f t="shared" si="9"/>
        <v>201112</v>
      </c>
      <c r="B110" s="39" t="s">
        <v>35</v>
      </c>
      <c r="C110" s="40">
        <f>Primary!$C47</f>
        <v>3320</v>
      </c>
      <c r="D110" s="39">
        <f t="shared" si="6"/>
        <v>4</v>
      </c>
      <c r="E110" s="39">
        <f t="shared" si="8"/>
        <v>538</v>
      </c>
      <c r="F110" s="39">
        <f>IF(Primary!D47="c",Primary!E47,0)</f>
        <v>0</v>
      </c>
    </row>
    <row r="111" spans="1:6" ht="12.75">
      <c r="A111" s="39">
        <f t="shared" si="9"/>
        <v>201112</v>
      </c>
      <c r="B111" s="39" t="s">
        <v>35</v>
      </c>
      <c r="C111" s="40">
        <f>Primary!$C48</f>
        <v>3321</v>
      </c>
      <c r="D111" s="39">
        <f t="shared" si="6"/>
        <v>4</v>
      </c>
      <c r="E111" s="39">
        <f t="shared" si="8"/>
        <v>538</v>
      </c>
      <c r="F111" s="39">
        <f>IF(Primary!D48="c",Primary!E48,0)</f>
        <v>0</v>
      </c>
    </row>
    <row r="112" spans="1:6" ht="12.75">
      <c r="A112" s="39">
        <f t="shared" si="9"/>
        <v>201112</v>
      </c>
      <c r="B112" s="39" t="s">
        <v>35</v>
      </c>
      <c r="C112" s="40">
        <f>Primary!$C49</f>
        <v>3361</v>
      </c>
      <c r="D112" s="39">
        <f t="shared" si="6"/>
        <v>4</v>
      </c>
      <c r="E112" s="39">
        <f t="shared" si="8"/>
        <v>538</v>
      </c>
      <c r="F112" s="39">
        <f>IF(Primary!D49="c",Primary!E49,0)</f>
        <v>0</v>
      </c>
    </row>
    <row r="113" spans="1:6" ht="12.75">
      <c r="A113" s="39">
        <f t="shared" si="9"/>
        <v>201112</v>
      </c>
      <c r="B113" s="39" t="s">
        <v>35</v>
      </c>
      <c r="C113" s="40">
        <f>Primary!$C50</f>
        <v>3363</v>
      </c>
      <c r="D113" s="39">
        <f t="shared" si="6"/>
        <v>4</v>
      </c>
      <c r="E113" s="39">
        <f t="shared" si="8"/>
        <v>538</v>
      </c>
      <c r="F113" s="39">
        <f>IF(Primary!D50="c",Primary!E50,0)</f>
        <v>0</v>
      </c>
    </row>
    <row r="114" spans="1:6" ht="12.75">
      <c r="A114" s="39">
        <f t="shared" si="9"/>
        <v>201112</v>
      </c>
      <c r="B114" s="39" t="s">
        <v>35</v>
      </c>
      <c r="C114" s="40">
        <f>Primary!$C51</f>
        <v>3364</v>
      </c>
      <c r="D114" s="39">
        <f t="shared" si="6"/>
        <v>4</v>
      </c>
      <c r="E114" s="39">
        <f t="shared" si="8"/>
        <v>538</v>
      </c>
      <c r="F114" s="39">
        <f>IF(Primary!D51="c",Primary!E51,0)</f>
        <v>0</v>
      </c>
    </row>
    <row r="115" spans="1:6" ht="12.75">
      <c r="A115" s="39">
        <f t="shared" si="9"/>
        <v>201112</v>
      </c>
      <c r="B115" s="39" t="s">
        <v>35</v>
      </c>
      <c r="C115" s="40">
        <f>Primary!$C52</f>
        <v>3365</v>
      </c>
      <c r="D115" s="39">
        <f t="shared" si="6"/>
        <v>4</v>
      </c>
      <c r="E115" s="39">
        <f t="shared" si="8"/>
        <v>538</v>
      </c>
      <c r="F115" s="39">
        <f>IF(Primary!D52="c",Primary!E52,0)</f>
        <v>0</v>
      </c>
    </row>
    <row r="116" spans="1:6" ht="12.75">
      <c r="A116" s="39">
        <f t="shared" si="9"/>
        <v>201112</v>
      </c>
      <c r="B116" s="39" t="s">
        <v>35</v>
      </c>
      <c r="C116" s="40">
        <f>Primary!$C53</f>
        <v>3367</v>
      </c>
      <c r="D116" s="39">
        <f t="shared" si="6"/>
        <v>4</v>
      </c>
      <c r="E116" s="39">
        <f t="shared" si="8"/>
        <v>538</v>
      </c>
      <c r="F116" s="39">
        <f>IF(Primary!D53="c",Primary!E53,0)</f>
        <v>0</v>
      </c>
    </row>
    <row r="117" spans="1:6" ht="12.75">
      <c r="A117" s="39">
        <f t="shared" si="9"/>
        <v>201112</v>
      </c>
      <c r="B117" s="39" t="s">
        <v>35</v>
      </c>
      <c r="C117" s="40">
        <f>Primary!$C54</f>
        <v>3368</v>
      </c>
      <c r="D117" s="39">
        <f t="shared" si="6"/>
        <v>4</v>
      </c>
      <c r="E117" s="39">
        <f t="shared" si="8"/>
        <v>538</v>
      </c>
      <c r="F117" s="39">
        <f>IF(Primary!D54="c",Primary!E54,0)</f>
        <v>0</v>
      </c>
    </row>
    <row r="118" spans="1:6" ht="12.75">
      <c r="A118" s="39">
        <f t="shared" si="9"/>
        <v>201112</v>
      </c>
      <c r="B118" s="39" t="s">
        <v>35</v>
      </c>
      <c r="C118" s="40">
        <f>Primary!$C55</f>
        <v>3369</v>
      </c>
      <c r="D118" s="39">
        <f t="shared" si="6"/>
        <v>4</v>
      </c>
      <c r="E118" s="39">
        <f t="shared" si="8"/>
        <v>538</v>
      </c>
      <c r="F118" s="39">
        <f>IF(Primary!D55="c",Primary!E55,0)</f>
        <v>0</v>
      </c>
    </row>
    <row r="119" spans="1:6" ht="12.75">
      <c r="A119" s="39">
        <f t="shared" si="9"/>
        <v>201112</v>
      </c>
      <c r="B119" s="39" t="s">
        <v>35</v>
      </c>
      <c r="C119" s="40">
        <f>Primary!$C56</f>
        <v>3372</v>
      </c>
      <c r="D119" s="39">
        <f t="shared" si="6"/>
        <v>4</v>
      </c>
      <c r="E119" s="39">
        <f t="shared" si="8"/>
        <v>538</v>
      </c>
      <c r="F119" s="39">
        <f>IF(Primary!D56="c",Primary!E56,0)</f>
        <v>0</v>
      </c>
    </row>
    <row r="120" spans="1:7" ht="12.75">
      <c r="A120" s="39">
        <f aca="true" t="shared" si="10" ref="A120:A146">year</f>
        <v>201112</v>
      </c>
      <c r="B120" s="39" t="s">
        <v>35</v>
      </c>
      <c r="C120" s="40">
        <f>Primary!$C11</f>
        <v>2109</v>
      </c>
      <c r="D120" s="39">
        <f aca="true" t="shared" si="11" ref="D120:D126">D74+1</f>
        <v>5</v>
      </c>
      <c r="E120" s="39">
        <f aca="true" t="shared" si="12" ref="E120:E132">AuthCode</f>
        <v>538</v>
      </c>
      <c r="F120" s="41">
        <f>Primary!F11</f>
        <v>343.5</v>
      </c>
      <c r="G120" s="41"/>
    </row>
    <row r="121" spans="1:7" ht="12.75">
      <c r="A121" s="39">
        <f t="shared" si="10"/>
        <v>201112</v>
      </c>
      <c r="B121" s="39" t="s">
        <v>35</v>
      </c>
      <c r="C121" s="40">
        <f>Primary!$C12</f>
        <v>2111</v>
      </c>
      <c r="D121" s="39">
        <f t="shared" si="11"/>
        <v>5</v>
      </c>
      <c r="E121" s="39">
        <f t="shared" si="12"/>
        <v>538</v>
      </c>
      <c r="F121" s="41">
        <f>Primary!F12</f>
        <v>215.5</v>
      </c>
      <c r="G121" s="41"/>
    </row>
    <row r="122" spans="1:7" ht="12.75">
      <c r="A122" s="39">
        <f t="shared" si="10"/>
        <v>201112</v>
      </c>
      <c r="B122" s="39" t="s">
        <v>35</v>
      </c>
      <c r="C122" s="40">
        <f>Primary!$C13</f>
        <v>2114</v>
      </c>
      <c r="D122" s="39">
        <f t="shared" si="11"/>
        <v>5</v>
      </c>
      <c r="E122" s="39">
        <f t="shared" si="12"/>
        <v>538</v>
      </c>
      <c r="F122" s="41">
        <f>Primary!F13</f>
        <v>180</v>
      </c>
      <c r="G122" s="41"/>
    </row>
    <row r="123" spans="1:7" ht="12.75">
      <c r="A123" s="39">
        <f t="shared" si="10"/>
        <v>201112</v>
      </c>
      <c r="B123" s="39" t="s">
        <v>35</v>
      </c>
      <c r="C123" s="40">
        <f>Primary!$C14</f>
        <v>2115</v>
      </c>
      <c r="D123" s="39">
        <f t="shared" si="11"/>
        <v>5</v>
      </c>
      <c r="E123" s="39">
        <f t="shared" si="12"/>
        <v>538</v>
      </c>
      <c r="F123" s="41">
        <f>Primary!F14</f>
        <v>280.5</v>
      </c>
      <c r="G123" s="41"/>
    </row>
    <row r="124" spans="1:7" ht="12.75">
      <c r="A124" s="39">
        <f t="shared" si="10"/>
        <v>201112</v>
      </c>
      <c r="B124" s="39" t="s">
        <v>35</v>
      </c>
      <c r="C124" s="40">
        <f>Primary!$C15</f>
        <v>2116</v>
      </c>
      <c r="D124" s="39">
        <f t="shared" si="11"/>
        <v>5</v>
      </c>
      <c r="E124" s="39">
        <f t="shared" si="12"/>
        <v>538</v>
      </c>
      <c r="F124" s="41">
        <f>Primary!F15</f>
        <v>188.25</v>
      </c>
      <c r="G124" s="41"/>
    </row>
    <row r="125" spans="1:7" ht="12.75">
      <c r="A125" s="39">
        <f t="shared" si="10"/>
        <v>201112</v>
      </c>
      <c r="B125" s="39" t="s">
        <v>35</v>
      </c>
      <c r="C125" s="40">
        <f>Primary!$C16</f>
        <v>2117</v>
      </c>
      <c r="D125" s="39">
        <f t="shared" si="11"/>
        <v>5</v>
      </c>
      <c r="E125" s="39">
        <f t="shared" si="12"/>
        <v>538</v>
      </c>
      <c r="F125" s="41">
        <f>Primary!F16</f>
        <v>252</v>
      </c>
      <c r="G125" s="41"/>
    </row>
    <row r="126" spans="1:7" ht="12.75">
      <c r="A126" s="39">
        <f t="shared" si="10"/>
        <v>201112</v>
      </c>
      <c r="B126" s="39" t="s">
        <v>35</v>
      </c>
      <c r="C126" s="40">
        <f>Primary!$C17</f>
        <v>2118</v>
      </c>
      <c r="D126" s="39">
        <f t="shared" si="11"/>
        <v>5</v>
      </c>
      <c r="E126" s="39">
        <f t="shared" si="12"/>
        <v>538</v>
      </c>
      <c r="F126" s="41">
        <f>Primary!F17</f>
        <v>363.5</v>
      </c>
      <c r="G126" s="41"/>
    </row>
    <row r="127" spans="1:7" ht="12.75">
      <c r="A127" s="39">
        <f t="shared" si="10"/>
        <v>201112</v>
      </c>
      <c r="B127" s="39" t="s">
        <v>35</v>
      </c>
      <c r="C127" s="40">
        <f>Primary!$C18</f>
        <v>2120</v>
      </c>
      <c r="D127" s="39">
        <f aca="true" t="shared" si="13" ref="D127:D165">D81+1</f>
        <v>5</v>
      </c>
      <c r="E127" s="39">
        <f t="shared" si="12"/>
        <v>538</v>
      </c>
      <c r="F127" s="41">
        <f>Primary!F18</f>
        <v>159.75</v>
      </c>
      <c r="G127" s="41"/>
    </row>
    <row r="128" spans="1:7" ht="12.75">
      <c r="A128" s="39">
        <f t="shared" si="10"/>
        <v>201112</v>
      </c>
      <c r="B128" s="39" t="s">
        <v>35</v>
      </c>
      <c r="C128" s="40">
        <f>Primary!$C19</f>
        <v>2122</v>
      </c>
      <c r="D128" s="39">
        <f t="shared" si="13"/>
        <v>5</v>
      </c>
      <c r="E128" s="39">
        <f t="shared" si="12"/>
        <v>538</v>
      </c>
      <c r="F128" s="41">
        <f>Primary!F19</f>
        <v>373.5</v>
      </c>
      <c r="G128" s="41"/>
    </row>
    <row r="129" spans="1:7" ht="12.75">
      <c r="A129" s="39">
        <f t="shared" si="10"/>
        <v>201112</v>
      </c>
      <c r="B129" s="39" t="s">
        <v>35</v>
      </c>
      <c r="C129" s="40">
        <f>Primary!$C20</f>
        <v>2124</v>
      </c>
      <c r="D129" s="39">
        <f t="shared" si="13"/>
        <v>5</v>
      </c>
      <c r="E129" s="39">
        <f t="shared" si="12"/>
        <v>538</v>
      </c>
      <c r="F129" s="41">
        <f>Primary!F20</f>
        <v>246.5</v>
      </c>
      <c r="G129" s="41"/>
    </row>
    <row r="130" spans="1:7" ht="12.75">
      <c r="A130" s="39">
        <f t="shared" si="10"/>
        <v>201112</v>
      </c>
      <c r="B130" s="39" t="s">
        <v>35</v>
      </c>
      <c r="C130" s="40">
        <f>Primary!$C21</f>
        <v>2126</v>
      </c>
      <c r="D130" s="39">
        <f t="shared" si="13"/>
        <v>5</v>
      </c>
      <c r="E130" s="39">
        <f t="shared" si="12"/>
        <v>538</v>
      </c>
      <c r="F130" s="41">
        <f>Primary!F21</f>
        <v>112.5</v>
      </c>
      <c r="G130" s="41"/>
    </row>
    <row r="131" spans="1:7" ht="12.75">
      <c r="A131" s="39">
        <f t="shared" si="10"/>
        <v>201112</v>
      </c>
      <c r="B131" s="39" t="s">
        <v>35</v>
      </c>
      <c r="C131" s="40">
        <f>Primary!$C22</f>
        <v>2127</v>
      </c>
      <c r="D131" s="39">
        <f t="shared" si="13"/>
        <v>5</v>
      </c>
      <c r="E131" s="39">
        <f t="shared" si="12"/>
        <v>538</v>
      </c>
      <c r="F131" s="41">
        <f>Primary!F22</f>
        <v>117.5</v>
      </c>
      <c r="G131" s="41"/>
    </row>
    <row r="132" spans="1:7" ht="12.75">
      <c r="A132" s="39">
        <f t="shared" si="10"/>
        <v>201112</v>
      </c>
      <c r="B132" s="39" t="s">
        <v>35</v>
      </c>
      <c r="C132" s="40">
        <f>Primary!$C23</f>
        <v>2128</v>
      </c>
      <c r="D132" s="39">
        <f t="shared" si="13"/>
        <v>5</v>
      </c>
      <c r="E132" s="39">
        <f t="shared" si="12"/>
        <v>538</v>
      </c>
      <c r="F132" s="41">
        <f>Primary!F23</f>
        <v>114</v>
      </c>
      <c r="G132" s="41"/>
    </row>
    <row r="133" spans="1:7" ht="12.75">
      <c r="A133" s="39">
        <f t="shared" si="10"/>
        <v>201112</v>
      </c>
      <c r="B133" s="39" t="s">
        <v>35</v>
      </c>
      <c r="C133" s="40">
        <f>Primary!$C24</f>
        <v>2131</v>
      </c>
      <c r="D133" s="39">
        <f t="shared" si="13"/>
        <v>5</v>
      </c>
      <c r="E133" s="39">
        <f aca="true" t="shared" si="14" ref="E133:E165">AuthCode</f>
        <v>538</v>
      </c>
      <c r="F133" s="41">
        <f>Primary!F24</f>
        <v>187.25</v>
      </c>
      <c r="G133" s="41"/>
    </row>
    <row r="134" spans="1:7" ht="12.75">
      <c r="A134" s="39">
        <f t="shared" si="10"/>
        <v>201112</v>
      </c>
      <c r="B134" s="39" t="s">
        <v>35</v>
      </c>
      <c r="C134" s="40">
        <f>Primary!$C25</f>
        <v>2133</v>
      </c>
      <c r="D134" s="39">
        <f t="shared" si="13"/>
        <v>5</v>
      </c>
      <c r="E134" s="39">
        <f t="shared" si="14"/>
        <v>538</v>
      </c>
      <c r="F134" s="41">
        <f>Primary!F25</f>
        <v>351</v>
      </c>
      <c r="G134" s="41"/>
    </row>
    <row r="135" spans="1:7" ht="12.75">
      <c r="A135" s="39">
        <f t="shared" si="10"/>
        <v>201112</v>
      </c>
      <c r="B135" s="39" t="s">
        <v>35</v>
      </c>
      <c r="C135" s="40">
        <f>Primary!$C26</f>
        <v>2136</v>
      </c>
      <c r="D135" s="39">
        <f t="shared" si="13"/>
        <v>5</v>
      </c>
      <c r="E135" s="39">
        <f t="shared" si="14"/>
        <v>538</v>
      </c>
      <c r="F135" s="41">
        <f>Primary!F26</f>
        <v>386</v>
      </c>
      <c r="G135" s="41"/>
    </row>
    <row r="136" spans="1:7" ht="12.75">
      <c r="A136" s="39">
        <f t="shared" si="10"/>
        <v>201112</v>
      </c>
      <c r="B136" s="39" t="s">
        <v>35</v>
      </c>
      <c r="C136" s="40">
        <f>Primary!$C27</f>
        <v>2138</v>
      </c>
      <c r="D136" s="39">
        <f t="shared" si="13"/>
        <v>5</v>
      </c>
      <c r="E136" s="39">
        <f t="shared" si="14"/>
        <v>538</v>
      </c>
      <c r="F136" s="41">
        <f>Primary!F27</f>
        <v>441.75</v>
      </c>
      <c r="G136" s="41"/>
    </row>
    <row r="137" spans="1:7" ht="12.75">
      <c r="A137" s="39">
        <f t="shared" si="10"/>
        <v>201112</v>
      </c>
      <c r="B137" s="39" t="s">
        <v>35</v>
      </c>
      <c r="C137" s="40">
        <f>Primary!$C28</f>
        <v>2142</v>
      </c>
      <c r="D137" s="39">
        <f t="shared" si="13"/>
        <v>5</v>
      </c>
      <c r="E137" s="39">
        <f t="shared" si="14"/>
        <v>538</v>
      </c>
      <c r="F137" s="41">
        <f>Primary!F28</f>
        <v>242.5</v>
      </c>
      <c r="G137" s="41"/>
    </row>
    <row r="138" spans="1:7" ht="12.75">
      <c r="A138" s="39">
        <f t="shared" si="10"/>
        <v>201112</v>
      </c>
      <c r="B138" s="39" t="s">
        <v>35</v>
      </c>
      <c r="C138" s="40">
        <f>Primary!$C29</f>
        <v>2143</v>
      </c>
      <c r="D138" s="39">
        <f t="shared" si="13"/>
        <v>5</v>
      </c>
      <c r="E138" s="39">
        <f t="shared" si="14"/>
        <v>538</v>
      </c>
      <c r="F138" s="41">
        <f>Primary!F29</f>
        <v>187.5</v>
      </c>
      <c r="G138" s="41"/>
    </row>
    <row r="139" spans="1:7" ht="12.75">
      <c r="A139" s="39">
        <f t="shared" si="10"/>
        <v>201112</v>
      </c>
      <c r="B139" s="39" t="s">
        <v>35</v>
      </c>
      <c r="C139" s="40">
        <f>Primary!$C30</f>
        <v>2144</v>
      </c>
      <c r="D139" s="39">
        <f t="shared" si="13"/>
        <v>5</v>
      </c>
      <c r="E139" s="39">
        <f t="shared" si="14"/>
        <v>538</v>
      </c>
      <c r="F139" s="41">
        <f>Primary!F30</f>
        <v>181.5</v>
      </c>
      <c r="G139" s="41"/>
    </row>
    <row r="140" spans="1:7" ht="12.75">
      <c r="A140" s="39">
        <f t="shared" si="10"/>
        <v>201112</v>
      </c>
      <c r="B140" s="39" t="s">
        <v>35</v>
      </c>
      <c r="C140" s="40">
        <f>Primary!$C31</f>
        <v>2146</v>
      </c>
      <c r="D140" s="39">
        <f t="shared" si="13"/>
        <v>5</v>
      </c>
      <c r="E140" s="39">
        <f t="shared" si="14"/>
        <v>538</v>
      </c>
      <c r="F140" s="41">
        <f>Primary!F31</f>
        <v>358.25</v>
      </c>
      <c r="G140" s="41"/>
    </row>
    <row r="141" spans="1:7" ht="12.75">
      <c r="A141" s="39">
        <f t="shared" si="10"/>
        <v>201112</v>
      </c>
      <c r="B141" s="39" t="s">
        <v>35</v>
      </c>
      <c r="C141" s="40">
        <f>Primary!$C32</f>
        <v>2148</v>
      </c>
      <c r="D141" s="39">
        <f t="shared" si="13"/>
        <v>5</v>
      </c>
      <c r="E141" s="39">
        <f t="shared" si="14"/>
        <v>538</v>
      </c>
      <c r="F141" s="41">
        <f>Primary!F32</f>
        <v>417</v>
      </c>
      <c r="G141" s="41"/>
    </row>
    <row r="142" spans="1:7" ht="12.75">
      <c r="A142" s="39">
        <f t="shared" si="10"/>
        <v>201112</v>
      </c>
      <c r="B142" s="39" t="s">
        <v>35</v>
      </c>
      <c r="C142" s="40">
        <f>Primary!$C33</f>
        <v>2149</v>
      </c>
      <c r="D142" s="39">
        <f t="shared" si="13"/>
        <v>5</v>
      </c>
      <c r="E142" s="39">
        <f t="shared" si="14"/>
        <v>538</v>
      </c>
      <c r="F142" s="41">
        <f>Primary!F33</f>
        <v>181.5</v>
      </c>
      <c r="G142" s="41"/>
    </row>
    <row r="143" spans="1:7" ht="12.75">
      <c r="A143" s="39">
        <f t="shared" si="10"/>
        <v>201112</v>
      </c>
      <c r="B143" s="39" t="s">
        <v>35</v>
      </c>
      <c r="C143" s="40">
        <f>Primary!$C34</f>
        <v>2151</v>
      </c>
      <c r="D143" s="39">
        <f t="shared" si="13"/>
        <v>5</v>
      </c>
      <c r="E143" s="39">
        <f t="shared" si="14"/>
        <v>538</v>
      </c>
      <c r="F143" s="41">
        <f>Primary!F34</f>
        <v>229.25</v>
      </c>
      <c r="G143" s="41"/>
    </row>
    <row r="144" spans="1:7" ht="12.75">
      <c r="A144" s="39">
        <f t="shared" si="10"/>
        <v>201112</v>
      </c>
      <c r="B144" s="39" t="s">
        <v>35</v>
      </c>
      <c r="C144" s="40">
        <f>Primary!$C35</f>
        <v>2152</v>
      </c>
      <c r="D144" s="39">
        <f t="shared" si="13"/>
        <v>5</v>
      </c>
      <c r="E144" s="39">
        <f t="shared" si="14"/>
        <v>538</v>
      </c>
      <c r="F144" s="41">
        <f>Primary!F35</f>
        <v>323</v>
      </c>
      <c r="G144" s="41"/>
    </row>
    <row r="145" spans="1:7" ht="12.75">
      <c r="A145" s="39">
        <f t="shared" si="10"/>
        <v>201112</v>
      </c>
      <c r="B145" s="39" t="s">
        <v>35</v>
      </c>
      <c r="C145" s="40">
        <f>Primary!$C36</f>
        <v>2156</v>
      </c>
      <c r="D145" s="39">
        <f t="shared" si="13"/>
        <v>5</v>
      </c>
      <c r="E145" s="39">
        <f t="shared" si="14"/>
        <v>538</v>
      </c>
      <c r="F145" s="41">
        <f>Primary!F36</f>
        <v>238.5</v>
      </c>
      <c r="G145" s="41"/>
    </row>
    <row r="146" spans="1:7" ht="12.75">
      <c r="A146" s="39">
        <f t="shared" si="10"/>
        <v>201112</v>
      </c>
      <c r="B146" s="39" t="s">
        <v>35</v>
      </c>
      <c r="C146" s="40">
        <f>Primary!$C37</f>
        <v>2163</v>
      </c>
      <c r="D146" s="39">
        <f t="shared" si="13"/>
        <v>5</v>
      </c>
      <c r="E146" s="39">
        <f t="shared" si="14"/>
        <v>538</v>
      </c>
      <c r="F146" s="41">
        <f>Primary!F37</f>
        <v>135.75</v>
      </c>
      <c r="G146" s="41"/>
    </row>
    <row r="147" spans="1:7" ht="12.75">
      <c r="A147" s="39">
        <f aca="true" t="shared" si="15" ref="A147:A165">year</f>
        <v>201112</v>
      </c>
      <c r="B147" s="39" t="s">
        <v>35</v>
      </c>
      <c r="C147" s="40">
        <f>Primary!$C38</f>
        <v>2165</v>
      </c>
      <c r="D147" s="39">
        <f t="shared" si="13"/>
        <v>5</v>
      </c>
      <c r="E147" s="39">
        <f t="shared" si="14"/>
        <v>538</v>
      </c>
      <c r="F147" s="41">
        <f>Primary!F38</f>
        <v>177.25</v>
      </c>
      <c r="G147" s="41"/>
    </row>
    <row r="148" spans="1:7" ht="12.75">
      <c r="A148" s="39">
        <f t="shared" si="15"/>
        <v>201112</v>
      </c>
      <c r="B148" s="39" t="s">
        <v>35</v>
      </c>
      <c r="C148" s="40">
        <f>Primary!$C39</f>
        <v>2178</v>
      </c>
      <c r="D148" s="39">
        <f t="shared" si="13"/>
        <v>5</v>
      </c>
      <c r="E148" s="39">
        <f t="shared" si="14"/>
        <v>538</v>
      </c>
      <c r="F148" s="41">
        <f>Primary!F39</f>
        <v>394.75</v>
      </c>
      <c r="G148" s="41"/>
    </row>
    <row r="149" spans="1:7" ht="12.75">
      <c r="A149" s="39">
        <f t="shared" si="15"/>
        <v>201112</v>
      </c>
      <c r="B149" s="39" t="s">
        <v>35</v>
      </c>
      <c r="C149" s="40">
        <f>Primary!$C40</f>
        <v>2179</v>
      </c>
      <c r="D149" s="39">
        <f t="shared" si="13"/>
        <v>5</v>
      </c>
      <c r="E149" s="39">
        <f t="shared" si="14"/>
        <v>538</v>
      </c>
      <c r="F149" s="41">
        <f>Primary!F40</f>
        <v>202.75</v>
      </c>
      <c r="G149" s="41"/>
    </row>
    <row r="150" spans="1:7" ht="12.75">
      <c r="A150" s="39">
        <f t="shared" si="15"/>
        <v>201112</v>
      </c>
      <c r="B150" s="39" t="s">
        <v>35</v>
      </c>
      <c r="C150" s="40">
        <f>Primary!$C41</f>
        <v>2180</v>
      </c>
      <c r="D150" s="39">
        <f t="shared" si="13"/>
        <v>5</v>
      </c>
      <c r="E150" s="39">
        <f t="shared" si="14"/>
        <v>538</v>
      </c>
      <c r="F150" s="41">
        <f>Primary!F41</f>
        <v>208.5</v>
      </c>
      <c r="G150" s="41"/>
    </row>
    <row r="151" spans="1:7" ht="12.75">
      <c r="A151" s="39">
        <f t="shared" si="15"/>
        <v>201112</v>
      </c>
      <c r="B151" s="39" t="s">
        <v>35</v>
      </c>
      <c r="C151" s="40">
        <f>Primary!$C42</f>
        <v>2181</v>
      </c>
      <c r="D151" s="39">
        <f t="shared" si="13"/>
        <v>5</v>
      </c>
      <c r="E151" s="39">
        <f t="shared" si="14"/>
        <v>538</v>
      </c>
      <c r="F151" s="41">
        <f>Primary!F42</f>
        <v>339</v>
      </c>
      <c r="G151" s="41"/>
    </row>
    <row r="152" spans="1:7" ht="12.75">
      <c r="A152" s="39">
        <f t="shared" si="15"/>
        <v>201112</v>
      </c>
      <c r="B152" s="39" t="s">
        <v>35</v>
      </c>
      <c r="C152" s="40">
        <f>Primary!$C43</f>
        <v>2182</v>
      </c>
      <c r="D152" s="39">
        <f t="shared" si="13"/>
        <v>5</v>
      </c>
      <c r="E152" s="39">
        <f t="shared" si="14"/>
        <v>538</v>
      </c>
      <c r="F152" s="41">
        <f>Primary!F43</f>
        <v>620.5</v>
      </c>
      <c r="G152" s="41"/>
    </row>
    <row r="153" spans="1:7" ht="12.75">
      <c r="A153" s="39">
        <f t="shared" si="15"/>
        <v>201112</v>
      </c>
      <c r="B153" s="39" t="s">
        <v>35</v>
      </c>
      <c r="C153" s="40">
        <f>Primary!$C44</f>
        <v>3037</v>
      </c>
      <c r="D153" s="39">
        <f t="shared" si="13"/>
        <v>5</v>
      </c>
      <c r="E153" s="39">
        <f t="shared" si="14"/>
        <v>538</v>
      </c>
      <c r="F153" s="41">
        <f>Primary!F44</f>
        <v>121</v>
      </c>
      <c r="G153" s="41"/>
    </row>
    <row r="154" spans="1:7" ht="12.75">
      <c r="A154" s="39">
        <f t="shared" si="15"/>
        <v>201112</v>
      </c>
      <c r="B154" s="39" t="s">
        <v>35</v>
      </c>
      <c r="C154" s="40">
        <f>Primary!$C45</f>
        <v>3047</v>
      </c>
      <c r="D154" s="39">
        <f t="shared" si="13"/>
        <v>5</v>
      </c>
      <c r="E154" s="39">
        <f t="shared" si="14"/>
        <v>538</v>
      </c>
      <c r="F154" s="41">
        <f>Primary!F45</f>
        <v>193.5</v>
      </c>
      <c r="G154" s="41"/>
    </row>
    <row r="155" spans="1:7" ht="12.75">
      <c r="A155" s="39">
        <f t="shared" si="15"/>
        <v>201112</v>
      </c>
      <c r="B155" s="39" t="s">
        <v>35</v>
      </c>
      <c r="C155" s="40">
        <f>Primary!$C46</f>
        <v>3057</v>
      </c>
      <c r="D155" s="39">
        <f t="shared" si="13"/>
        <v>5</v>
      </c>
      <c r="E155" s="39">
        <f t="shared" si="14"/>
        <v>538</v>
      </c>
      <c r="F155" s="41">
        <f>Primary!F46</f>
        <v>170.5</v>
      </c>
      <c r="G155" s="41"/>
    </row>
    <row r="156" spans="1:7" ht="12.75">
      <c r="A156" s="39">
        <f t="shared" si="15"/>
        <v>201112</v>
      </c>
      <c r="B156" s="39" t="s">
        <v>35</v>
      </c>
      <c r="C156" s="40">
        <f>Primary!$C47</f>
        <v>3320</v>
      </c>
      <c r="D156" s="39">
        <f t="shared" si="13"/>
        <v>5</v>
      </c>
      <c r="E156" s="39">
        <f t="shared" si="14"/>
        <v>538</v>
      </c>
      <c r="F156" s="41">
        <f>Primary!F47</f>
        <v>186.5</v>
      </c>
      <c r="G156" s="41"/>
    </row>
    <row r="157" spans="1:7" ht="12.75">
      <c r="A157" s="39">
        <f t="shared" si="15"/>
        <v>201112</v>
      </c>
      <c r="B157" s="39" t="s">
        <v>35</v>
      </c>
      <c r="C157" s="40">
        <f>Primary!$C48</f>
        <v>3321</v>
      </c>
      <c r="D157" s="39">
        <f t="shared" si="13"/>
        <v>5</v>
      </c>
      <c r="E157" s="39">
        <f t="shared" si="14"/>
        <v>538</v>
      </c>
      <c r="F157" s="41">
        <f>Primary!F48</f>
        <v>96</v>
      </c>
      <c r="G157" s="41"/>
    </row>
    <row r="158" spans="1:7" ht="12.75">
      <c r="A158" s="39">
        <f t="shared" si="15"/>
        <v>201112</v>
      </c>
      <c r="B158" s="39" t="s">
        <v>35</v>
      </c>
      <c r="C158" s="40">
        <f>Primary!$C49</f>
        <v>3361</v>
      </c>
      <c r="D158" s="39">
        <f t="shared" si="13"/>
        <v>5</v>
      </c>
      <c r="E158" s="39">
        <f t="shared" si="14"/>
        <v>538</v>
      </c>
      <c r="F158" s="41">
        <f>Primary!F49</f>
        <v>155.5</v>
      </c>
      <c r="G158" s="41"/>
    </row>
    <row r="159" spans="1:7" ht="12.75">
      <c r="A159" s="39">
        <f t="shared" si="15"/>
        <v>201112</v>
      </c>
      <c r="B159" s="39" t="s">
        <v>35</v>
      </c>
      <c r="C159" s="40">
        <f>Primary!$C50</f>
        <v>3363</v>
      </c>
      <c r="D159" s="39">
        <f t="shared" si="13"/>
        <v>5</v>
      </c>
      <c r="E159" s="39">
        <f t="shared" si="14"/>
        <v>538</v>
      </c>
      <c r="F159" s="41">
        <f>Primary!F50</f>
        <v>210.5</v>
      </c>
      <c r="G159" s="41"/>
    </row>
    <row r="160" spans="1:7" ht="12.75">
      <c r="A160" s="39">
        <f t="shared" si="15"/>
        <v>201112</v>
      </c>
      <c r="B160" s="39" t="s">
        <v>35</v>
      </c>
      <c r="C160" s="40">
        <f>Primary!$C51</f>
        <v>3364</v>
      </c>
      <c r="D160" s="39">
        <f t="shared" si="13"/>
        <v>5</v>
      </c>
      <c r="E160" s="39">
        <f t="shared" si="14"/>
        <v>538</v>
      </c>
      <c r="F160" s="41">
        <f>Primary!F51</f>
        <v>213.5</v>
      </c>
      <c r="G160" s="41"/>
    </row>
    <row r="161" spans="1:7" ht="12.75">
      <c r="A161" s="39">
        <f t="shared" si="15"/>
        <v>201112</v>
      </c>
      <c r="B161" s="39" t="s">
        <v>35</v>
      </c>
      <c r="C161" s="40">
        <f>Primary!$C52</f>
        <v>3365</v>
      </c>
      <c r="D161" s="39">
        <f t="shared" si="13"/>
        <v>5</v>
      </c>
      <c r="E161" s="39">
        <f t="shared" si="14"/>
        <v>538</v>
      </c>
      <c r="F161" s="41">
        <f>Primary!F52</f>
        <v>218</v>
      </c>
      <c r="G161" s="41"/>
    </row>
    <row r="162" spans="1:7" ht="12.75">
      <c r="A162" s="39">
        <f t="shared" si="15"/>
        <v>201112</v>
      </c>
      <c r="B162" s="39" t="s">
        <v>35</v>
      </c>
      <c r="C162" s="40">
        <f>Primary!$C53</f>
        <v>3367</v>
      </c>
      <c r="D162" s="39">
        <f t="shared" si="13"/>
        <v>5</v>
      </c>
      <c r="E162" s="39">
        <f t="shared" si="14"/>
        <v>538</v>
      </c>
      <c r="F162" s="41">
        <f>Primary!F53</f>
        <v>153.5</v>
      </c>
      <c r="G162" s="41"/>
    </row>
    <row r="163" spans="1:7" ht="12.75">
      <c r="A163" s="39">
        <f t="shared" si="15"/>
        <v>201112</v>
      </c>
      <c r="B163" s="39" t="s">
        <v>35</v>
      </c>
      <c r="C163" s="40">
        <f>Primary!$C54</f>
        <v>3368</v>
      </c>
      <c r="D163" s="39">
        <f t="shared" si="13"/>
        <v>5</v>
      </c>
      <c r="E163" s="39">
        <f t="shared" si="14"/>
        <v>538</v>
      </c>
      <c r="F163" s="41">
        <f>Primary!F54</f>
        <v>159</v>
      </c>
      <c r="G163" s="41"/>
    </row>
    <row r="164" spans="1:7" ht="12.75">
      <c r="A164" s="39">
        <f t="shared" si="15"/>
        <v>201112</v>
      </c>
      <c r="B164" s="39" t="s">
        <v>35</v>
      </c>
      <c r="C164" s="40">
        <f>Primary!$C55</f>
        <v>3369</v>
      </c>
      <c r="D164" s="39">
        <f t="shared" si="13"/>
        <v>5</v>
      </c>
      <c r="E164" s="39">
        <f t="shared" si="14"/>
        <v>538</v>
      </c>
      <c r="F164" s="41">
        <f>Primary!F55</f>
        <v>178</v>
      </c>
      <c r="G164" s="41"/>
    </row>
    <row r="165" spans="1:7" ht="12.75">
      <c r="A165" s="39">
        <f t="shared" si="15"/>
        <v>201112</v>
      </c>
      <c r="B165" s="39" t="s">
        <v>35</v>
      </c>
      <c r="C165" s="40">
        <f>Primary!$C56</f>
        <v>3372</v>
      </c>
      <c r="D165" s="39">
        <f t="shared" si="13"/>
        <v>5</v>
      </c>
      <c r="E165" s="39">
        <f t="shared" si="14"/>
        <v>538</v>
      </c>
      <c r="F165" s="41">
        <f>Primary!F56</f>
        <v>233</v>
      </c>
      <c r="G165" s="41"/>
    </row>
    <row r="166" spans="1:7" ht="12.75">
      <c r="A166" s="39">
        <f aca="true" t="shared" si="16" ref="A166:A197">year</f>
        <v>201112</v>
      </c>
      <c r="B166" s="39" t="s">
        <v>35</v>
      </c>
      <c r="C166" s="40">
        <f>Primary!$C11</f>
        <v>2109</v>
      </c>
      <c r="D166" s="39">
        <f aca="true" t="shared" si="17" ref="D166:D178">D120+1</f>
        <v>6</v>
      </c>
      <c r="E166" s="39">
        <f aca="true" t="shared" si="18" ref="E166:E184">AuthCode</f>
        <v>538</v>
      </c>
      <c r="F166" s="41">
        <f>Primary!G11</f>
        <v>1024.7932785288306</v>
      </c>
      <c r="G166" s="41"/>
    </row>
    <row r="167" spans="1:7" ht="12.75">
      <c r="A167" s="39">
        <f t="shared" si="16"/>
        <v>201112</v>
      </c>
      <c r="B167" s="39" t="s">
        <v>35</v>
      </c>
      <c r="C167" s="40">
        <f>Primary!$C12</f>
        <v>2111</v>
      </c>
      <c r="D167" s="39">
        <f t="shared" si="17"/>
        <v>6</v>
      </c>
      <c r="E167" s="39">
        <f t="shared" si="18"/>
        <v>538</v>
      </c>
      <c r="F167" s="41">
        <f>Primary!G12</f>
        <v>732.2535515668712</v>
      </c>
      <c r="G167" s="41"/>
    </row>
    <row r="168" spans="1:7" ht="12.75">
      <c r="A168" s="39">
        <f t="shared" si="16"/>
        <v>201112</v>
      </c>
      <c r="B168" s="39" t="s">
        <v>35</v>
      </c>
      <c r="C168" s="40">
        <f>Primary!$C13</f>
        <v>2114</v>
      </c>
      <c r="D168" s="39">
        <f t="shared" si="17"/>
        <v>6</v>
      </c>
      <c r="E168" s="39">
        <f t="shared" si="18"/>
        <v>538</v>
      </c>
      <c r="F168" s="41">
        <f>Primary!G13</f>
        <v>644.5958187321118</v>
      </c>
      <c r="G168" s="41"/>
    </row>
    <row r="169" spans="1:7" ht="12.75">
      <c r="A169" s="39">
        <f t="shared" si="16"/>
        <v>201112</v>
      </c>
      <c r="B169" s="39" t="s">
        <v>35</v>
      </c>
      <c r="C169" s="40">
        <f>Primary!$C14</f>
        <v>2115</v>
      </c>
      <c r="D169" s="39">
        <f t="shared" si="17"/>
        <v>6</v>
      </c>
      <c r="E169" s="39">
        <f t="shared" si="18"/>
        <v>538</v>
      </c>
      <c r="F169" s="41">
        <f>Primary!G14</f>
        <v>993.6749381385031</v>
      </c>
      <c r="G169" s="41"/>
    </row>
    <row r="170" spans="1:7" ht="12.75">
      <c r="A170" s="39">
        <f t="shared" si="16"/>
        <v>201112</v>
      </c>
      <c r="B170" s="39" t="s">
        <v>35</v>
      </c>
      <c r="C170" s="40">
        <f>Primary!$C15</f>
        <v>2116</v>
      </c>
      <c r="D170" s="39">
        <f t="shared" si="17"/>
        <v>6</v>
      </c>
      <c r="E170" s="39">
        <f t="shared" si="18"/>
        <v>538</v>
      </c>
      <c r="F170" s="41">
        <f>Primary!G15</f>
        <v>677.4852638045741</v>
      </c>
      <c r="G170" s="41"/>
    </row>
    <row r="171" spans="1:7" ht="12.75">
      <c r="A171" s="39">
        <f t="shared" si="16"/>
        <v>201112</v>
      </c>
      <c r="B171" s="39" t="s">
        <v>35</v>
      </c>
      <c r="C171" s="40">
        <f>Primary!$C16</f>
        <v>2117</v>
      </c>
      <c r="D171" s="39">
        <f t="shared" si="17"/>
        <v>6</v>
      </c>
      <c r="E171" s="39">
        <f t="shared" si="18"/>
        <v>538</v>
      </c>
      <c r="F171" s="41">
        <f>Primary!G16</f>
        <v>852.2997101813996</v>
      </c>
      <c r="G171" s="41"/>
    </row>
    <row r="172" spans="1:7" ht="12.75">
      <c r="A172" s="39">
        <f t="shared" si="16"/>
        <v>201112</v>
      </c>
      <c r="B172" s="39" t="s">
        <v>35</v>
      </c>
      <c r="C172" s="40">
        <f>Primary!$C17</f>
        <v>2118</v>
      </c>
      <c r="D172" s="39">
        <f t="shared" si="17"/>
        <v>6</v>
      </c>
      <c r="E172" s="39">
        <f t="shared" si="18"/>
        <v>538</v>
      </c>
      <c r="F172" s="41">
        <f>Primary!G17</f>
        <v>1132.8995727369784</v>
      </c>
      <c r="G172" s="41"/>
    </row>
    <row r="173" spans="1:7" ht="12.75">
      <c r="A173" s="39">
        <f t="shared" si="16"/>
        <v>201112</v>
      </c>
      <c r="B173" s="39" t="s">
        <v>35</v>
      </c>
      <c r="C173" s="40">
        <f>Primary!$C18</f>
        <v>2120</v>
      </c>
      <c r="D173" s="39">
        <f t="shared" si="17"/>
        <v>6</v>
      </c>
      <c r="E173" s="39">
        <f t="shared" si="18"/>
        <v>538</v>
      </c>
      <c r="F173" s="41">
        <f>Primary!G18</f>
        <v>789.1189806229352</v>
      </c>
      <c r="G173" s="41"/>
    </row>
    <row r="174" spans="1:7" ht="12.75">
      <c r="A174" s="39">
        <f t="shared" si="16"/>
        <v>201112</v>
      </c>
      <c r="B174" s="39" t="s">
        <v>35</v>
      </c>
      <c r="C174" s="40">
        <f>Primary!$C19</f>
        <v>2122</v>
      </c>
      <c r="D174" s="39">
        <f t="shared" si="17"/>
        <v>6</v>
      </c>
      <c r="E174" s="39">
        <f t="shared" si="18"/>
        <v>538</v>
      </c>
      <c r="F174" s="41">
        <f>Primary!G19</f>
        <v>1204.476366608925</v>
      </c>
      <c r="G174" s="41"/>
    </row>
    <row r="175" spans="1:7" ht="12.75">
      <c r="A175" s="39">
        <f t="shared" si="16"/>
        <v>201112</v>
      </c>
      <c r="B175" s="39" t="s">
        <v>35</v>
      </c>
      <c r="C175" s="40">
        <f>Primary!$C20</f>
        <v>2124</v>
      </c>
      <c r="D175" s="39">
        <f t="shared" si="17"/>
        <v>6</v>
      </c>
      <c r="E175" s="39">
        <f t="shared" si="18"/>
        <v>538</v>
      </c>
      <c r="F175" s="41">
        <f>Primary!G20</f>
        <v>981.9866136351515</v>
      </c>
      <c r="G175" s="41"/>
    </row>
    <row r="176" spans="1:7" ht="12.75">
      <c r="A176" s="39">
        <f t="shared" si="16"/>
        <v>201112</v>
      </c>
      <c r="B176" s="39" t="s">
        <v>35</v>
      </c>
      <c r="C176" s="40">
        <f>Primary!$C21</f>
        <v>2126</v>
      </c>
      <c r="D176" s="39">
        <f t="shared" si="17"/>
        <v>6</v>
      </c>
      <c r="E176" s="39">
        <f t="shared" si="18"/>
        <v>538</v>
      </c>
      <c r="F176" s="41">
        <f>Primary!G21</f>
        <v>458.23459869129493</v>
      </c>
      <c r="G176" s="41"/>
    </row>
    <row r="177" spans="1:7" ht="12.75">
      <c r="A177" s="39">
        <f t="shared" si="16"/>
        <v>201112</v>
      </c>
      <c r="B177" s="39" t="s">
        <v>35</v>
      </c>
      <c r="C177" s="40">
        <f>Primary!$C22</f>
        <v>2127</v>
      </c>
      <c r="D177" s="39">
        <f t="shared" si="17"/>
        <v>6</v>
      </c>
      <c r="E177" s="39">
        <f t="shared" si="18"/>
        <v>538</v>
      </c>
      <c r="F177" s="41">
        <f>Primary!G22</f>
        <v>474.0083777955011</v>
      </c>
      <c r="G177" s="41"/>
    </row>
    <row r="178" spans="1:7" ht="12.75">
      <c r="A178" s="39">
        <f t="shared" si="16"/>
        <v>201112</v>
      </c>
      <c r="B178" s="39" t="s">
        <v>35</v>
      </c>
      <c r="C178" s="40">
        <f>Primary!$C23</f>
        <v>2128</v>
      </c>
      <c r="D178" s="39">
        <f t="shared" si="17"/>
        <v>6</v>
      </c>
      <c r="E178" s="39">
        <f t="shared" si="18"/>
        <v>538</v>
      </c>
      <c r="F178" s="41">
        <f>Primary!G23</f>
        <v>479.2631269641619</v>
      </c>
      <c r="G178" s="41"/>
    </row>
    <row r="179" spans="1:7" ht="12.75">
      <c r="A179" s="39">
        <f t="shared" si="16"/>
        <v>201112</v>
      </c>
      <c r="B179" s="39" t="s">
        <v>35</v>
      </c>
      <c r="C179" s="40">
        <f>Primary!$C24</f>
        <v>2131</v>
      </c>
      <c r="D179" s="39">
        <f aca="true" t="shared" si="19" ref="D179:D211">D133+1</f>
        <v>6</v>
      </c>
      <c r="E179" s="39">
        <f t="shared" si="18"/>
        <v>538</v>
      </c>
      <c r="F179" s="41">
        <f>Primary!G24</f>
        <v>720.5519574261674</v>
      </c>
      <c r="G179" s="41"/>
    </row>
    <row r="180" spans="1:7" ht="12.75">
      <c r="A180" s="39">
        <f t="shared" si="16"/>
        <v>201112</v>
      </c>
      <c r="B180" s="39" t="s">
        <v>35</v>
      </c>
      <c r="C180" s="40">
        <f>Primary!$C25</f>
        <v>2133</v>
      </c>
      <c r="D180" s="39">
        <f t="shared" si="19"/>
        <v>6</v>
      </c>
      <c r="E180" s="39">
        <f t="shared" si="18"/>
        <v>538</v>
      </c>
      <c r="F180" s="41">
        <f>Primary!G25</f>
        <v>1064.474094663473</v>
      </c>
      <c r="G180" s="41"/>
    </row>
    <row r="181" spans="1:7" ht="12.75">
      <c r="A181" s="39">
        <f t="shared" si="16"/>
        <v>201112</v>
      </c>
      <c r="B181" s="39" t="s">
        <v>35</v>
      </c>
      <c r="C181" s="40">
        <f>Primary!$C26</f>
        <v>2136</v>
      </c>
      <c r="D181" s="39">
        <f t="shared" si="19"/>
        <v>6</v>
      </c>
      <c r="E181" s="39">
        <f t="shared" si="18"/>
        <v>538</v>
      </c>
      <c r="F181" s="41">
        <f>Primary!G26</f>
        <v>1092.0784532254497</v>
      </c>
      <c r="G181" s="41"/>
    </row>
    <row r="182" spans="1:7" ht="12.75">
      <c r="A182" s="39">
        <f t="shared" si="16"/>
        <v>201112</v>
      </c>
      <c r="B182" s="39" t="s">
        <v>35</v>
      </c>
      <c r="C182" s="40">
        <f>Primary!$C27</f>
        <v>2138</v>
      </c>
      <c r="D182" s="39">
        <f t="shared" si="19"/>
        <v>6</v>
      </c>
      <c r="E182" s="39">
        <f t="shared" si="18"/>
        <v>538</v>
      </c>
      <c r="F182" s="41">
        <f>Primary!G27</f>
        <v>1236.7023041819064</v>
      </c>
      <c r="G182" s="41"/>
    </row>
    <row r="183" spans="1:7" ht="12.75">
      <c r="A183" s="39">
        <f t="shared" si="16"/>
        <v>201112</v>
      </c>
      <c r="B183" s="39" t="s">
        <v>35</v>
      </c>
      <c r="C183" s="40">
        <f>Primary!$C28</f>
        <v>2142</v>
      </c>
      <c r="D183" s="39">
        <f t="shared" si="19"/>
        <v>6</v>
      </c>
      <c r="E183" s="39">
        <f t="shared" si="18"/>
        <v>538</v>
      </c>
      <c r="F183" s="41">
        <f>Primary!G28</f>
        <v>785.5243927403042</v>
      </c>
      <c r="G183" s="41"/>
    </row>
    <row r="184" spans="1:7" ht="12.75">
      <c r="A184" s="39">
        <f t="shared" si="16"/>
        <v>201112</v>
      </c>
      <c r="B184" s="39" t="s">
        <v>35</v>
      </c>
      <c r="C184" s="40">
        <f>Primary!$C29</f>
        <v>2143</v>
      </c>
      <c r="D184" s="39">
        <f t="shared" si="19"/>
        <v>6</v>
      </c>
      <c r="E184" s="39">
        <f t="shared" si="18"/>
        <v>538</v>
      </c>
      <c r="F184" s="41">
        <f>Primary!G29</f>
        <v>650.01064743128</v>
      </c>
      <c r="G184" s="41"/>
    </row>
    <row r="185" spans="1:7" ht="12.75">
      <c r="A185" s="39">
        <f t="shared" si="16"/>
        <v>201112</v>
      </c>
      <c r="B185" s="39" t="s">
        <v>35</v>
      </c>
      <c r="C185" s="40">
        <f>Primary!$C30</f>
        <v>2144</v>
      </c>
      <c r="D185" s="39">
        <f t="shared" si="19"/>
        <v>6</v>
      </c>
      <c r="E185" s="39">
        <f aca="true" t="shared" si="20" ref="E185:E211">AuthCode</f>
        <v>538</v>
      </c>
      <c r="F185" s="41">
        <f>Primary!G30</f>
        <v>706.353167293401</v>
      </c>
      <c r="G185" s="41"/>
    </row>
    <row r="186" spans="1:7" ht="12.75">
      <c r="A186" s="39">
        <f t="shared" si="16"/>
        <v>201112</v>
      </c>
      <c r="B186" s="39" t="s">
        <v>35</v>
      </c>
      <c r="C186" s="40">
        <f>Primary!$C31</f>
        <v>2146</v>
      </c>
      <c r="D186" s="39">
        <f t="shared" si="19"/>
        <v>6</v>
      </c>
      <c r="E186" s="39">
        <f t="shared" si="20"/>
        <v>538</v>
      </c>
      <c r="F186" s="41">
        <f>Primary!G31</f>
        <v>1133.7393296072644</v>
      </c>
      <c r="G186" s="41"/>
    </row>
    <row r="187" spans="1:7" ht="12.75">
      <c r="A187" s="39">
        <f t="shared" si="16"/>
        <v>201112</v>
      </c>
      <c r="B187" s="39" t="s">
        <v>35</v>
      </c>
      <c r="C187" s="40">
        <f>Primary!$C32</f>
        <v>2148</v>
      </c>
      <c r="D187" s="39">
        <f t="shared" si="19"/>
        <v>6</v>
      </c>
      <c r="E187" s="39">
        <f t="shared" si="20"/>
        <v>538</v>
      </c>
      <c r="F187" s="41">
        <f>Primary!G32</f>
        <v>1141.0179862811615</v>
      </c>
      <c r="G187" s="41"/>
    </row>
    <row r="188" spans="1:7" ht="12.75">
      <c r="A188" s="39">
        <f t="shared" si="16"/>
        <v>201112</v>
      </c>
      <c r="B188" s="39" t="s">
        <v>35</v>
      </c>
      <c r="C188" s="40">
        <f>Primary!$C33</f>
        <v>2149</v>
      </c>
      <c r="D188" s="39">
        <f t="shared" si="19"/>
        <v>6</v>
      </c>
      <c r="E188" s="39">
        <f t="shared" si="20"/>
        <v>538</v>
      </c>
      <c r="F188" s="41">
        <f>Primary!G33</f>
        <v>618.1310028126305</v>
      </c>
      <c r="G188" s="41"/>
    </row>
    <row r="189" spans="1:7" ht="12.75">
      <c r="A189" s="39">
        <f t="shared" si="16"/>
        <v>201112</v>
      </c>
      <c r="B189" s="39" t="s">
        <v>35</v>
      </c>
      <c r="C189" s="40">
        <f>Primary!$C34</f>
        <v>2151</v>
      </c>
      <c r="D189" s="39">
        <f t="shared" si="19"/>
        <v>6</v>
      </c>
      <c r="E189" s="39">
        <f t="shared" si="20"/>
        <v>538</v>
      </c>
      <c r="F189" s="41">
        <f>Primary!G34</f>
        <v>741.553772988821</v>
      </c>
      <c r="G189" s="41"/>
    </row>
    <row r="190" spans="1:7" ht="12.75">
      <c r="A190" s="39">
        <f t="shared" si="16"/>
        <v>201112</v>
      </c>
      <c r="B190" s="39" t="s">
        <v>35</v>
      </c>
      <c r="C190" s="40">
        <f>Primary!$C35</f>
        <v>2152</v>
      </c>
      <c r="D190" s="39">
        <f t="shared" si="19"/>
        <v>6</v>
      </c>
      <c r="E190" s="39">
        <f t="shared" si="20"/>
        <v>538</v>
      </c>
      <c r="F190" s="41">
        <f>Primary!G35</f>
        <v>1004.9290435023166</v>
      </c>
      <c r="G190" s="41"/>
    </row>
    <row r="191" spans="1:7" ht="12.75">
      <c r="A191" s="39">
        <f t="shared" si="16"/>
        <v>201112</v>
      </c>
      <c r="B191" s="39" t="s">
        <v>35</v>
      </c>
      <c r="C191" s="40">
        <f>Primary!$C36</f>
        <v>2156</v>
      </c>
      <c r="D191" s="39">
        <f t="shared" si="19"/>
        <v>6</v>
      </c>
      <c r="E191" s="39">
        <f t="shared" si="20"/>
        <v>538</v>
      </c>
      <c r="F191" s="41">
        <f>Primary!G36</f>
        <v>777.7643101713297</v>
      </c>
      <c r="G191" s="41"/>
    </row>
    <row r="192" spans="1:7" ht="12.75">
      <c r="A192" s="39">
        <f t="shared" si="16"/>
        <v>201112</v>
      </c>
      <c r="B192" s="39" t="s">
        <v>35</v>
      </c>
      <c r="C192" s="40">
        <f>Primary!$C37</f>
        <v>2163</v>
      </c>
      <c r="D192" s="39">
        <f t="shared" si="19"/>
        <v>6</v>
      </c>
      <c r="E192" s="39">
        <f t="shared" si="20"/>
        <v>538</v>
      </c>
      <c r="F192" s="41">
        <f>Primary!G37</f>
        <v>663.4406216046517</v>
      </c>
      <c r="G192" s="41"/>
    </row>
    <row r="193" spans="1:7" ht="12.75">
      <c r="A193" s="39">
        <f t="shared" si="16"/>
        <v>201112</v>
      </c>
      <c r="B193" s="39" t="s">
        <v>35</v>
      </c>
      <c r="C193" s="40">
        <f>Primary!$C38</f>
        <v>2165</v>
      </c>
      <c r="D193" s="39">
        <f t="shared" si="19"/>
        <v>6</v>
      </c>
      <c r="E193" s="39">
        <f t="shared" si="20"/>
        <v>538</v>
      </c>
      <c r="F193" s="41">
        <f>Primary!G38</f>
        <v>613.9404431791276</v>
      </c>
      <c r="G193" s="41"/>
    </row>
    <row r="194" spans="1:7" ht="12.75">
      <c r="A194" s="39">
        <f t="shared" si="16"/>
        <v>201112</v>
      </c>
      <c r="B194" s="39" t="s">
        <v>35</v>
      </c>
      <c r="C194" s="40">
        <f>Primary!$C39</f>
        <v>2178</v>
      </c>
      <c r="D194" s="39">
        <f t="shared" si="19"/>
        <v>6</v>
      </c>
      <c r="E194" s="39">
        <f t="shared" si="20"/>
        <v>538</v>
      </c>
      <c r="F194" s="41">
        <f>Primary!G39</f>
        <v>1184.8328721510118</v>
      </c>
      <c r="G194" s="41"/>
    </row>
    <row r="195" spans="1:7" ht="12.75">
      <c r="A195" s="39">
        <f t="shared" si="16"/>
        <v>201112</v>
      </c>
      <c r="B195" s="39" t="s">
        <v>35</v>
      </c>
      <c r="C195" s="40">
        <f>Primary!$C40</f>
        <v>2179</v>
      </c>
      <c r="D195" s="39">
        <f t="shared" si="19"/>
        <v>6</v>
      </c>
      <c r="E195" s="39">
        <f t="shared" si="20"/>
        <v>538</v>
      </c>
      <c r="F195" s="41">
        <f>Primary!G40</f>
        <v>720.7134275648061</v>
      </c>
      <c r="G195" s="41"/>
    </row>
    <row r="196" spans="1:7" ht="12.75">
      <c r="A196" s="39">
        <f t="shared" si="16"/>
        <v>201112</v>
      </c>
      <c r="B196" s="39" t="s">
        <v>35</v>
      </c>
      <c r="C196" s="40">
        <f>Primary!$C41</f>
        <v>2180</v>
      </c>
      <c r="D196" s="39">
        <f t="shared" si="19"/>
        <v>6</v>
      </c>
      <c r="E196" s="39">
        <f t="shared" si="20"/>
        <v>538</v>
      </c>
      <c r="F196" s="41">
        <f>Primary!G41</f>
        <v>758.8695502489967</v>
      </c>
      <c r="G196" s="41"/>
    </row>
    <row r="197" spans="1:7" ht="12.75">
      <c r="A197" s="39">
        <f t="shared" si="16"/>
        <v>201112</v>
      </c>
      <c r="B197" s="39" t="s">
        <v>35</v>
      </c>
      <c r="C197" s="40">
        <f>Primary!$C42</f>
        <v>2181</v>
      </c>
      <c r="D197" s="39">
        <f t="shared" si="19"/>
        <v>6</v>
      </c>
      <c r="E197" s="39">
        <f t="shared" si="20"/>
        <v>538</v>
      </c>
      <c r="F197" s="41">
        <f>Primary!G42</f>
        <v>1134.337035317514</v>
      </c>
      <c r="G197" s="41"/>
    </row>
    <row r="198" spans="1:7" ht="12.75">
      <c r="A198" s="39">
        <f aca="true" t="shared" si="21" ref="A198:A211">year</f>
        <v>201112</v>
      </c>
      <c r="B198" s="39" t="s">
        <v>35</v>
      </c>
      <c r="C198" s="40">
        <f>Primary!$C43</f>
        <v>2182</v>
      </c>
      <c r="D198" s="39">
        <f t="shared" si="19"/>
        <v>6</v>
      </c>
      <c r="E198" s="39">
        <f t="shared" si="20"/>
        <v>538</v>
      </c>
      <c r="F198" s="41">
        <f>Primary!G43</f>
        <v>1747.9281735559925</v>
      </c>
      <c r="G198" s="41"/>
    </row>
    <row r="199" spans="1:7" ht="12.75">
      <c r="A199" s="39">
        <f t="shared" si="21"/>
        <v>201112</v>
      </c>
      <c r="B199" s="39" t="s">
        <v>35</v>
      </c>
      <c r="C199" s="40">
        <f>Primary!$C44</f>
        <v>3037</v>
      </c>
      <c r="D199" s="39">
        <f t="shared" si="19"/>
        <v>6</v>
      </c>
      <c r="E199" s="39">
        <f t="shared" si="20"/>
        <v>538</v>
      </c>
      <c r="F199" s="41">
        <f>Primary!G44</f>
        <v>485.8733242427844</v>
      </c>
      <c r="G199" s="41"/>
    </row>
    <row r="200" spans="1:7" ht="12.75">
      <c r="A200" s="39">
        <f t="shared" si="21"/>
        <v>201112</v>
      </c>
      <c r="B200" s="39" t="s">
        <v>35</v>
      </c>
      <c r="C200" s="40">
        <f>Primary!$C45</f>
        <v>3047</v>
      </c>
      <c r="D200" s="39">
        <f t="shared" si="19"/>
        <v>6</v>
      </c>
      <c r="E200" s="39">
        <f t="shared" si="20"/>
        <v>538</v>
      </c>
      <c r="F200" s="41">
        <f>Primary!G45</f>
        <v>653.041753136212</v>
      </c>
      <c r="G200" s="41"/>
    </row>
    <row r="201" spans="1:7" ht="12.75">
      <c r="A201" s="39">
        <f t="shared" si="21"/>
        <v>201112</v>
      </c>
      <c r="B201" s="39" t="s">
        <v>35</v>
      </c>
      <c r="C201" s="40">
        <f>Primary!$C46</f>
        <v>3057</v>
      </c>
      <c r="D201" s="39">
        <f t="shared" si="19"/>
        <v>6</v>
      </c>
      <c r="E201" s="39">
        <f t="shared" si="20"/>
        <v>538</v>
      </c>
      <c r="F201" s="41">
        <f>Primary!G46</f>
        <v>597.6185811773324</v>
      </c>
      <c r="G201" s="41"/>
    </row>
    <row r="202" spans="1:7" ht="12.75">
      <c r="A202" s="39">
        <f t="shared" si="21"/>
        <v>201112</v>
      </c>
      <c r="B202" s="39" t="s">
        <v>35</v>
      </c>
      <c r="C202" s="40">
        <f>Primary!$C47</f>
        <v>3320</v>
      </c>
      <c r="D202" s="39">
        <f t="shared" si="19"/>
        <v>6</v>
      </c>
      <c r="E202" s="39">
        <f t="shared" si="20"/>
        <v>538</v>
      </c>
      <c r="F202" s="41">
        <f>Primary!G47</f>
        <v>618.9643761044108</v>
      </c>
      <c r="G202" s="41"/>
    </row>
    <row r="203" spans="1:7" ht="12.75">
      <c r="A203" s="39">
        <f t="shared" si="21"/>
        <v>201112</v>
      </c>
      <c r="B203" s="39" t="s">
        <v>35</v>
      </c>
      <c r="C203" s="40">
        <f>Primary!$C48</f>
        <v>3321</v>
      </c>
      <c r="D203" s="39">
        <f t="shared" si="19"/>
        <v>6</v>
      </c>
      <c r="E203" s="39">
        <f t="shared" si="20"/>
        <v>538</v>
      </c>
      <c r="F203" s="41">
        <f>Primary!G48</f>
        <v>415.6237064366357</v>
      </c>
      <c r="G203" s="41"/>
    </row>
    <row r="204" spans="1:7" ht="12.75">
      <c r="A204" s="39">
        <f t="shared" si="21"/>
        <v>201112</v>
      </c>
      <c r="B204" s="39" t="s">
        <v>35</v>
      </c>
      <c r="C204" s="40">
        <f>Primary!$C49</f>
        <v>3361</v>
      </c>
      <c r="D204" s="39">
        <f t="shared" si="19"/>
        <v>6</v>
      </c>
      <c r="E204" s="39">
        <f t="shared" si="20"/>
        <v>538</v>
      </c>
      <c r="F204" s="41">
        <f>Primary!G49</f>
        <v>575.9321286315356</v>
      </c>
      <c r="G204" s="41"/>
    </row>
    <row r="205" spans="1:7" ht="12.75">
      <c r="A205" s="39">
        <f t="shared" si="21"/>
        <v>201112</v>
      </c>
      <c r="B205" s="39" t="s">
        <v>35</v>
      </c>
      <c r="C205" s="40">
        <f>Primary!$C50</f>
        <v>3363</v>
      </c>
      <c r="D205" s="39">
        <f t="shared" si="19"/>
        <v>6</v>
      </c>
      <c r="E205" s="39">
        <f t="shared" si="20"/>
        <v>538</v>
      </c>
      <c r="F205" s="41">
        <f>Primary!G50</f>
        <v>681.1964461649864</v>
      </c>
      <c r="G205" s="41"/>
    </row>
    <row r="206" spans="1:7" ht="12.75">
      <c r="A206" s="39">
        <f t="shared" si="21"/>
        <v>201112</v>
      </c>
      <c r="B206" s="39" t="s">
        <v>35</v>
      </c>
      <c r="C206" s="40">
        <f>Primary!$C51</f>
        <v>3364</v>
      </c>
      <c r="D206" s="39">
        <f t="shared" si="19"/>
        <v>6</v>
      </c>
      <c r="E206" s="39">
        <f t="shared" si="20"/>
        <v>538</v>
      </c>
      <c r="F206" s="41">
        <f>Primary!G51</f>
        <v>687.3352921788055</v>
      </c>
      <c r="G206" s="41"/>
    </row>
    <row r="207" spans="1:7" ht="12.75">
      <c r="A207" s="39">
        <f t="shared" si="21"/>
        <v>201112</v>
      </c>
      <c r="B207" s="39" t="s">
        <v>35</v>
      </c>
      <c r="C207" s="40">
        <f>Primary!$C52</f>
        <v>3365</v>
      </c>
      <c r="D207" s="39">
        <f t="shared" si="19"/>
        <v>6</v>
      </c>
      <c r="E207" s="39">
        <f t="shared" si="20"/>
        <v>538</v>
      </c>
      <c r="F207" s="41">
        <f>Primary!G52</f>
        <v>705.7477928675336</v>
      </c>
      <c r="G207" s="41"/>
    </row>
    <row r="208" spans="1:7" ht="12.75">
      <c r="A208" s="39">
        <f t="shared" si="21"/>
        <v>201112</v>
      </c>
      <c r="B208" s="39" t="s">
        <v>35</v>
      </c>
      <c r="C208" s="40">
        <f>Primary!$C53</f>
        <v>3367</v>
      </c>
      <c r="D208" s="39">
        <f t="shared" si="19"/>
        <v>6</v>
      </c>
      <c r="E208" s="39">
        <f t="shared" si="20"/>
        <v>538</v>
      </c>
      <c r="F208" s="41">
        <f>Primary!G53</f>
        <v>547.5328806344742</v>
      </c>
      <c r="G208" s="41"/>
    </row>
    <row r="209" spans="1:7" ht="12.75">
      <c r="A209" s="39">
        <f t="shared" si="21"/>
        <v>201112</v>
      </c>
      <c r="B209" s="39" t="s">
        <v>35</v>
      </c>
      <c r="C209" s="40">
        <f>Primary!$C54</f>
        <v>3368</v>
      </c>
      <c r="D209" s="39">
        <f t="shared" si="19"/>
        <v>6</v>
      </c>
      <c r="E209" s="39">
        <f t="shared" si="20"/>
        <v>538</v>
      </c>
      <c r="F209" s="41">
        <f>Primary!G54</f>
        <v>586.3985245574437</v>
      </c>
      <c r="G209" s="41"/>
    </row>
    <row r="210" spans="1:7" ht="12.75">
      <c r="A210" s="39">
        <f t="shared" si="21"/>
        <v>201112</v>
      </c>
      <c r="B210" s="39" t="s">
        <v>35</v>
      </c>
      <c r="C210" s="40">
        <f>Primary!$C55</f>
        <v>3369</v>
      </c>
      <c r="D210" s="39">
        <f t="shared" si="19"/>
        <v>6</v>
      </c>
      <c r="E210" s="39">
        <f t="shared" si="20"/>
        <v>538</v>
      </c>
      <c r="F210" s="41">
        <f>Primary!G55</f>
        <v>607.7616653021895</v>
      </c>
      <c r="G210" s="41"/>
    </row>
    <row r="211" spans="1:7" ht="12.75">
      <c r="A211" s="39">
        <f t="shared" si="21"/>
        <v>201112</v>
      </c>
      <c r="B211" s="39" t="s">
        <v>35</v>
      </c>
      <c r="C211" s="40">
        <f>Primary!$C56</f>
        <v>3372</v>
      </c>
      <c r="D211" s="39">
        <f t="shared" si="19"/>
        <v>6</v>
      </c>
      <c r="E211" s="39">
        <f t="shared" si="20"/>
        <v>538</v>
      </c>
      <c r="F211" s="41">
        <f>Primary!G56</f>
        <v>755.5297064272452</v>
      </c>
      <c r="G211" s="41"/>
    </row>
    <row r="212" spans="1:7" ht="12.75">
      <c r="A212" s="39">
        <f aca="true" t="shared" si="22" ref="A212:A248">year</f>
        <v>201112</v>
      </c>
      <c r="B212" s="39" t="s">
        <v>35</v>
      </c>
      <c r="C212" s="40">
        <f>Primary!$C11</f>
        <v>2109</v>
      </c>
      <c r="D212" s="39">
        <f aca="true" t="shared" si="23" ref="D212:D230">D166+1</f>
        <v>7</v>
      </c>
      <c r="E212" s="39">
        <f aca="true" t="shared" si="24" ref="E212:E236">AuthCode</f>
        <v>538</v>
      </c>
      <c r="F212" s="41">
        <f>Primary!H11</f>
        <v>2983.38654593546</v>
      </c>
      <c r="G212" s="41"/>
    </row>
    <row r="213" spans="1:7" ht="12.75">
      <c r="A213" s="39">
        <f t="shared" si="22"/>
        <v>201112</v>
      </c>
      <c r="B213" s="39" t="s">
        <v>35</v>
      </c>
      <c r="C213" s="40">
        <f>Primary!$C12</f>
        <v>2111</v>
      </c>
      <c r="D213" s="39">
        <f t="shared" si="23"/>
        <v>7</v>
      </c>
      <c r="E213" s="39">
        <f t="shared" si="24"/>
        <v>538</v>
      </c>
      <c r="F213" s="41">
        <f>Primary!H12</f>
        <v>3397.9283135353653</v>
      </c>
      <c r="G213" s="41"/>
    </row>
    <row r="214" spans="1:7" ht="12.75">
      <c r="A214" s="39">
        <f t="shared" si="22"/>
        <v>201112</v>
      </c>
      <c r="B214" s="39" t="s">
        <v>35</v>
      </c>
      <c r="C214" s="40">
        <f>Primary!$C13</f>
        <v>2114</v>
      </c>
      <c r="D214" s="39">
        <f t="shared" si="23"/>
        <v>7</v>
      </c>
      <c r="E214" s="39">
        <f t="shared" si="24"/>
        <v>538</v>
      </c>
      <c r="F214" s="41">
        <f>Primary!H13</f>
        <v>3581.087881845065</v>
      </c>
      <c r="G214" s="41"/>
    </row>
    <row r="215" spans="1:7" ht="12.75">
      <c r="A215" s="39">
        <f t="shared" si="22"/>
        <v>201112</v>
      </c>
      <c r="B215" s="39" t="s">
        <v>35</v>
      </c>
      <c r="C215" s="40">
        <f>Primary!$C14</f>
        <v>2115</v>
      </c>
      <c r="D215" s="39">
        <f t="shared" si="23"/>
        <v>7</v>
      </c>
      <c r="E215" s="39">
        <f t="shared" si="24"/>
        <v>538</v>
      </c>
      <c r="F215" s="41">
        <f>Primary!H14</f>
        <v>3542.513148443861</v>
      </c>
      <c r="G215" s="41"/>
    </row>
    <row r="216" spans="1:7" ht="12.75">
      <c r="A216" s="39">
        <f t="shared" si="22"/>
        <v>201112</v>
      </c>
      <c r="B216" s="39" t="s">
        <v>35</v>
      </c>
      <c r="C216" s="40">
        <f>Primary!$C15</f>
        <v>2116</v>
      </c>
      <c r="D216" s="39">
        <f t="shared" si="23"/>
        <v>7</v>
      </c>
      <c r="E216" s="39">
        <f t="shared" si="24"/>
        <v>538</v>
      </c>
      <c r="F216" s="41">
        <f>Primary!H15</f>
        <v>3598.8593030787465</v>
      </c>
      <c r="G216" s="41"/>
    </row>
    <row r="217" spans="1:7" ht="12.75">
      <c r="A217" s="39">
        <f t="shared" si="22"/>
        <v>201112</v>
      </c>
      <c r="B217" s="39" t="s">
        <v>35</v>
      </c>
      <c r="C217" s="40">
        <f>Primary!$C16</f>
        <v>2117</v>
      </c>
      <c r="D217" s="39">
        <f t="shared" si="23"/>
        <v>7</v>
      </c>
      <c r="E217" s="39">
        <f t="shared" si="24"/>
        <v>538</v>
      </c>
      <c r="F217" s="41">
        <f>Primary!H16</f>
        <v>3382.1417070690463</v>
      </c>
      <c r="G217" s="41"/>
    </row>
    <row r="218" spans="1:7" ht="12.75">
      <c r="A218" s="39">
        <f t="shared" si="22"/>
        <v>201112</v>
      </c>
      <c r="B218" s="39" t="s">
        <v>35</v>
      </c>
      <c r="C218" s="40">
        <f>Primary!$C17</f>
        <v>2118</v>
      </c>
      <c r="D218" s="39">
        <f t="shared" si="23"/>
        <v>7</v>
      </c>
      <c r="E218" s="39">
        <f t="shared" si="24"/>
        <v>538</v>
      </c>
      <c r="F218" s="41">
        <f>Primary!H17</f>
        <v>3116.6425659889364</v>
      </c>
      <c r="G218" s="41"/>
    </row>
    <row r="219" spans="1:7" ht="12.75">
      <c r="A219" s="39">
        <f t="shared" si="22"/>
        <v>201112</v>
      </c>
      <c r="B219" s="39" t="s">
        <v>35</v>
      </c>
      <c r="C219" s="40">
        <f>Primary!$C18</f>
        <v>2120</v>
      </c>
      <c r="D219" s="39">
        <f t="shared" si="23"/>
        <v>7</v>
      </c>
      <c r="E219" s="39">
        <f t="shared" si="24"/>
        <v>538</v>
      </c>
      <c r="F219" s="41">
        <f>Primary!H18</f>
        <v>4939.711928782067</v>
      </c>
      <c r="G219" s="41"/>
    </row>
    <row r="220" spans="1:7" ht="12.75">
      <c r="A220" s="39">
        <f t="shared" si="22"/>
        <v>201112</v>
      </c>
      <c r="B220" s="39" t="s">
        <v>35</v>
      </c>
      <c r="C220" s="40">
        <f>Primary!$C19</f>
        <v>2122</v>
      </c>
      <c r="D220" s="39">
        <f t="shared" si="23"/>
        <v>7</v>
      </c>
      <c r="E220" s="39">
        <f t="shared" si="24"/>
        <v>538</v>
      </c>
      <c r="F220" s="41">
        <f>Primary!H19</f>
        <v>3224.8363229154616</v>
      </c>
      <c r="G220" s="41"/>
    </row>
    <row r="221" spans="1:7" ht="12.75">
      <c r="A221" s="39">
        <f t="shared" si="22"/>
        <v>201112</v>
      </c>
      <c r="B221" s="39" t="s">
        <v>35</v>
      </c>
      <c r="C221" s="40">
        <f>Primary!$C20</f>
        <v>2124</v>
      </c>
      <c r="D221" s="39">
        <f t="shared" si="23"/>
        <v>7</v>
      </c>
      <c r="E221" s="39">
        <f t="shared" si="24"/>
        <v>538</v>
      </c>
      <c r="F221" s="41">
        <f>Primary!H20</f>
        <v>3983.718513732866</v>
      </c>
      <c r="G221" s="41"/>
    </row>
    <row r="222" spans="1:7" ht="12.75">
      <c r="A222" s="39">
        <f t="shared" si="22"/>
        <v>201112</v>
      </c>
      <c r="B222" s="39" t="s">
        <v>35</v>
      </c>
      <c r="C222" s="40">
        <f>Primary!$C21</f>
        <v>2126</v>
      </c>
      <c r="D222" s="39">
        <f t="shared" si="23"/>
        <v>7</v>
      </c>
      <c r="E222" s="39">
        <f t="shared" si="24"/>
        <v>538</v>
      </c>
      <c r="F222" s="41">
        <f>Primary!H21</f>
        <v>4073.1964328115105</v>
      </c>
      <c r="G222" s="41"/>
    </row>
    <row r="223" spans="1:7" ht="12.75">
      <c r="A223" s="39">
        <f t="shared" si="22"/>
        <v>201112</v>
      </c>
      <c r="B223" s="39" t="s">
        <v>35</v>
      </c>
      <c r="C223" s="40">
        <f>Primary!$C22</f>
        <v>2127</v>
      </c>
      <c r="D223" s="39">
        <f t="shared" si="23"/>
        <v>7</v>
      </c>
      <c r="E223" s="39">
        <f t="shared" si="24"/>
        <v>538</v>
      </c>
      <c r="F223" s="41">
        <f>Primary!H22</f>
        <v>4034.1138535787327</v>
      </c>
      <c r="G223" s="41"/>
    </row>
    <row r="224" spans="1:7" ht="12.75">
      <c r="A224" s="39">
        <f t="shared" si="22"/>
        <v>201112</v>
      </c>
      <c r="B224" s="39" t="s">
        <v>35</v>
      </c>
      <c r="C224" s="40">
        <f>Primary!$C23</f>
        <v>2128</v>
      </c>
      <c r="D224" s="39">
        <f t="shared" si="23"/>
        <v>7</v>
      </c>
      <c r="E224" s="39">
        <f t="shared" si="24"/>
        <v>538</v>
      </c>
      <c r="F224" s="41">
        <f>Primary!H23</f>
        <v>4204.06251722949</v>
      </c>
      <c r="G224" s="41"/>
    </row>
    <row r="225" spans="1:7" ht="12.75">
      <c r="A225" s="39">
        <f t="shared" si="22"/>
        <v>201112</v>
      </c>
      <c r="B225" s="39" t="s">
        <v>35</v>
      </c>
      <c r="C225" s="40">
        <f>Primary!$C24</f>
        <v>2131</v>
      </c>
      <c r="D225" s="39">
        <f t="shared" si="23"/>
        <v>7</v>
      </c>
      <c r="E225" s="39">
        <f t="shared" si="24"/>
        <v>538</v>
      </c>
      <c r="F225" s="41">
        <f>Primary!H24</f>
        <v>3848.0745389915483</v>
      </c>
      <c r="G225" s="41"/>
    </row>
    <row r="226" spans="1:7" ht="12.75">
      <c r="A226" s="39">
        <f t="shared" si="22"/>
        <v>201112</v>
      </c>
      <c r="B226" s="39" t="s">
        <v>35</v>
      </c>
      <c r="C226" s="40">
        <f>Primary!$C25</f>
        <v>2133</v>
      </c>
      <c r="D226" s="39">
        <f t="shared" si="23"/>
        <v>7</v>
      </c>
      <c r="E226" s="39">
        <f t="shared" si="24"/>
        <v>538</v>
      </c>
      <c r="F226" s="41">
        <f>Primary!H25</f>
        <v>3032.6897283859626</v>
      </c>
      <c r="G226" s="41"/>
    </row>
    <row r="227" spans="1:7" ht="12.75">
      <c r="A227" s="39">
        <f t="shared" si="22"/>
        <v>201112</v>
      </c>
      <c r="B227" s="39" t="s">
        <v>35</v>
      </c>
      <c r="C227" s="40">
        <f>Primary!$C26</f>
        <v>2136</v>
      </c>
      <c r="D227" s="39">
        <f t="shared" si="23"/>
        <v>7</v>
      </c>
      <c r="E227" s="39">
        <f t="shared" si="24"/>
        <v>538</v>
      </c>
      <c r="F227" s="41">
        <f>Primary!H26</f>
        <v>2829.2187907395073</v>
      </c>
      <c r="G227" s="41"/>
    </row>
    <row r="228" spans="1:7" ht="12.75">
      <c r="A228" s="39">
        <f t="shared" si="22"/>
        <v>201112</v>
      </c>
      <c r="B228" s="39" t="s">
        <v>35</v>
      </c>
      <c r="C228" s="40">
        <f>Primary!$C27</f>
        <v>2138</v>
      </c>
      <c r="D228" s="39">
        <f t="shared" si="23"/>
        <v>7</v>
      </c>
      <c r="E228" s="39">
        <f t="shared" si="24"/>
        <v>538</v>
      </c>
      <c r="F228" s="41">
        <f>Primary!H27</f>
        <v>2799.5524712663414</v>
      </c>
      <c r="G228" s="41"/>
    </row>
    <row r="229" spans="1:7" ht="12.75">
      <c r="A229" s="39">
        <f t="shared" si="22"/>
        <v>201112</v>
      </c>
      <c r="B229" s="39" t="s">
        <v>35</v>
      </c>
      <c r="C229" s="40">
        <f>Primary!$C28</f>
        <v>2142</v>
      </c>
      <c r="D229" s="39">
        <f t="shared" si="23"/>
        <v>7</v>
      </c>
      <c r="E229" s="39">
        <f t="shared" si="24"/>
        <v>538</v>
      </c>
      <c r="F229" s="41">
        <f>Primary!H28</f>
        <v>3239.27584635177</v>
      </c>
      <c r="G229" s="41"/>
    </row>
    <row r="230" spans="1:7" ht="12.75">
      <c r="A230" s="39">
        <f t="shared" si="22"/>
        <v>201112</v>
      </c>
      <c r="B230" s="39" t="s">
        <v>35</v>
      </c>
      <c r="C230" s="40">
        <f>Primary!$C29</f>
        <v>2143</v>
      </c>
      <c r="D230" s="39">
        <f t="shared" si="23"/>
        <v>7</v>
      </c>
      <c r="E230" s="39">
        <f t="shared" si="24"/>
        <v>538</v>
      </c>
      <c r="F230" s="41">
        <f>Primary!H29</f>
        <v>3466.7234529668262</v>
      </c>
      <c r="G230" s="41"/>
    </row>
    <row r="231" spans="1:7" ht="12.75">
      <c r="A231" s="39">
        <f t="shared" si="22"/>
        <v>201112</v>
      </c>
      <c r="B231" s="39" t="s">
        <v>35</v>
      </c>
      <c r="C231" s="40">
        <f>Primary!$C30</f>
        <v>2144</v>
      </c>
      <c r="D231" s="39">
        <f aca="true" t="shared" si="25" ref="D231:D257">D185+1</f>
        <v>7</v>
      </c>
      <c r="E231" s="39">
        <f t="shared" si="24"/>
        <v>538</v>
      </c>
      <c r="F231" s="41">
        <f>Primary!H30</f>
        <v>3891.75298784243</v>
      </c>
      <c r="G231" s="41"/>
    </row>
    <row r="232" spans="1:7" ht="12.75">
      <c r="A232" s="39">
        <f t="shared" si="22"/>
        <v>201112</v>
      </c>
      <c r="B232" s="39" t="s">
        <v>35</v>
      </c>
      <c r="C232" s="40">
        <f>Primary!$C31</f>
        <v>2146</v>
      </c>
      <c r="D232" s="39">
        <f t="shared" si="25"/>
        <v>7</v>
      </c>
      <c r="E232" s="39">
        <f t="shared" si="24"/>
        <v>538</v>
      </c>
      <c r="F232" s="41">
        <f>Primary!H31</f>
        <v>3164.6596778988537</v>
      </c>
      <c r="G232" s="41"/>
    </row>
    <row r="233" spans="1:7" ht="12.75">
      <c r="A233" s="39">
        <f t="shared" si="22"/>
        <v>201112</v>
      </c>
      <c r="B233" s="39" t="s">
        <v>35</v>
      </c>
      <c r="C233" s="40">
        <f>Primary!$C32</f>
        <v>2148</v>
      </c>
      <c r="D233" s="39">
        <f t="shared" si="25"/>
        <v>7</v>
      </c>
      <c r="E233" s="39">
        <f t="shared" si="24"/>
        <v>538</v>
      </c>
      <c r="F233" s="41">
        <f>Primary!H32</f>
        <v>2736.2541637437926</v>
      </c>
      <c r="G233" s="41"/>
    </row>
    <row r="234" spans="1:7" ht="12.75">
      <c r="A234" s="39">
        <f t="shared" si="22"/>
        <v>201112</v>
      </c>
      <c r="B234" s="39" t="s">
        <v>35</v>
      </c>
      <c r="C234" s="40">
        <f>Primary!$C33</f>
        <v>2149</v>
      </c>
      <c r="D234" s="39">
        <f t="shared" si="25"/>
        <v>7</v>
      </c>
      <c r="E234" s="39">
        <f t="shared" si="24"/>
        <v>538</v>
      </c>
      <c r="F234" s="41">
        <f>Primary!H33</f>
        <v>3405.6804562679367</v>
      </c>
      <c r="G234" s="41"/>
    </row>
    <row r="235" spans="1:7" ht="12.75">
      <c r="A235" s="39">
        <f t="shared" si="22"/>
        <v>201112</v>
      </c>
      <c r="B235" s="39" t="s">
        <v>35</v>
      </c>
      <c r="C235" s="40">
        <f>Primary!$C34</f>
        <v>2151</v>
      </c>
      <c r="D235" s="39">
        <f t="shared" si="25"/>
        <v>7</v>
      </c>
      <c r="E235" s="39">
        <f t="shared" si="24"/>
        <v>538</v>
      </c>
      <c r="F235" s="41">
        <f>Primary!H34</f>
        <v>3234.6947567669404</v>
      </c>
      <c r="G235" s="41"/>
    </row>
    <row r="236" spans="1:7" ht="12.75">
      <c r="A236" s="39">
        <f t="shared" si="22"/>
        <v>201112</v>
      </c>
      <c r="B236" s="39" t="s">
        <v>35</v>
      </c>
      <c r="C236" s="40">
        <f>Primary!$C35</f>
        <v>2152</v>
      </c>
      <c r="D236" s="39">
        <f t="shared" si="25"/>
        <v>7</v>
      </c>
      <c r="E236" s="39">
        <f t="shared" si="24"/>
        <v>538</v>
      </c>
      <c r="F236" s="41">
        <f>Primary!H35</f>
        <v>3111.235428799742</v>
      </c>
      <c r="G236" s="41"/>
    </row>
    <row r="237" spans="1:7" ht="12.75">
      <c r="A237" s="39">
        <f t="shared" si="22"/>
        <v>201112</v>
      </c>
      <c r="B237" s="39" t="s">
        <v>35</v>
      </c>
      <c r="C237" s="40">
        <f>Primary!$C36</f>
        <v>2156</v>
      </c>
      <c r="D237" s="39">
        <f t="shared" si="25"/>
        <v>7</v>
      </c>
      <c r="E237" s="39">
        <f aca="true" t="shared" si="26" ref="E237:E257">AuthCode</f>
        <v>538</v>
      </c>
      <c r="F237" s="41">
        <f>Primary!H36</f>
        <v>3261.0662900265397</v>
      </c>
      <c r="G237" s="41"/>
    </row>
    <row r="238" spans="1:7" ht="12.75">
      <c r="A238" s="39">
        <f t="shared" si="22"/>
        <v>201112</v>
      </c>
      <c r="B238" s="39" t="s">
        <v>35</v>
      </c>
      <c r="C238" s="40">
        <f>Primary!$C37</f>
        <v>2163</v>
      </c>
      <c r="D238" s="39">
        <f t="shared" si="25"/>
        <v>7</v>
      </c>
      <c r="E238" s="39">
        <f t="shared" si="26"/>
        <v>538</v>
      </c>
      <c r="F238" s="41">
        <f>Primary!H37</f>
        <v>4887.223731894304</v>
      </c>
      <c r="G238" s="41"/>
    </row>
    <row r="239" spans="1:7" ht="12.75">
      <c r="A239" s="39">
        <f t="shared" si="22"/>
        <v>201112</v>
      </c>
      <c r="B239" s="39" t="s">
        <v>35</v>
      </c>
      <c r="C239" s="40">
        <f>Primary!$C38</f>
        <v>2165</v>
      </c>
      <c r="D239" s="39">
        <f t="shared" si="25"/>
        <v>7</v>
      </c>
      <c r="E239" s="39">
        <f t="shared" si="26"/>
        <v>538</v>
      </c>
      <c r="F239" s="41">
        <f>Primary!H38</f>
        <v>3463.6978458624967</v>
      </c>
      <c r="G239" s="41"/>
    </row>
    <row r="240" spans="1:7" ht="12.75">
      <c r="A240" s="39">
        <f t="shared" si="22"/>
        <v>201112</v>
      </c>
      <c r="B240" s="39" t="s">
        <v>35</v>
      </c>
      <c r="C240" s="40">
        <f>Primary!$C39</f>
        <v>2178</v>
      </c>
      <c r="D240" s="39">
        <f t="shared" si="25"/>
        <v>7</v>
      </c>
      <c r="E240" s="39">
        <f t="shared" si="26"/>
        <v>538</v>
      </c>
      <c r="F240" s="41">
        <f>Primary!H39</f>
        <v>3001.4765602305556</v>
      </c>
      <c r="G240" s="41"/>
    </row>
    <row r="241" spans="1:7" ht="12.75">
      <c r="A241" s="39">
        <f t="shared" si="22"/>
        <v>201112</v>
      </c>
      <c r="B241" s="39" t="s">
        <v>35</v>
      </c>
      <c r="C241" s="40">
        <f>Primary!$C40</f>
        <v>2179</v>
      </c>
      <c r="D241" s="39">
        <f t="shared" si="25"/>
        <v>7</v>
      </c>
      <c r="E241" s="39">
        <f t="shared" si="26"/>
        <v>538</v>
      </c>
      <c r="F241" s="41">
        <f>Primary!H40</f>
        <v>3554.6901482851104</v>
      </c>
      <c r="G241" s="41"/>
    </row>
    <row r="242" spans="1:7" ht="12.75">
      <c r="A242" s="39">
        <f t="shared" si="22"/>
        <v>201112</v>
      </c>
      <c r="B242" s="39" t="s">
        <v>35</v>
      </c>
      <c r="C242" s="40">
        <f>Primary!$C41</f>
        <v>2180</v>
      </c>
      <c r="D242" s="39">
        <f t="shared" si="25"/>
        <v>7</v>
      </c>
      <c r="E242" s="39">
        <f t="shared" si="26"/>
        <v>538</v>
      </c>
      <c r="F242" s="41">
        <f>Primary!H41</f>
        <v>3639.6621115059797</v>
      </c>
      <c r="G242" s="41"/>
    </row>
    <row r="243" spans="1:7" ht="12.75">
      <c r="A243" s="39">
        <f t="shared" si="22"/>
        <v>201112</v>
      </c>
      <c r="B243" s="39" t="s">
        <v>35</v>
      </c>
      <c r="C243" s="40">
        <f>Primary!$C42</f>
        <v>2181</v>
      </c>
      <c r="D243" s="39">
        <f t="shared" si="25"/>
        <v>7</v>
      </c>
      <c r="E243" s="39">
        <f t="shared" si="26"/>
        <v>538</v>
      </c>
      <c r="F243" s="41">
        <f>Primary!H42</f>
        <v>3346.126947839274</v>
      </c>
      <c r="G243" s="41"/>
    </row>
    <row r="244" spans="1:7" ht="12.75">
      <c r="A244" s="39">
        <f t="shared" si="22"/>
        <v>201112</v>
      </c>
      <c r="B244" s="39" t="s">
        <v>35</v>
      </c>
      <c r="C244" s="40">
        <f>Primary!$C43</f>
        <v>2182</v>
      </c>
      <c r="D244" s="39">
        <f t="shared" si="25"/>
        <v>7</v>
      </c>
      <c r="E244" s="39">
        <f t="shared" si="26"/>
        <v>538</v>
      </c>
      <c r="F244" s="41">
        <f>Primary!H43</f>
        <v>2816.9672418307696</v>
      </c>
      <c r="G244" s="41"/>
    </row>
    <row r="245" spans="1:7" ht="12.75">
      <c r="A245" s="39">
        <f t="shared" si="22"/>
        <v>201112</v>
      </c>
      <c r="B245" s="39" t="s">
        <v>35</v>
      </c>
      <c r="C245" s="40">
        <f>Primary!$C44</f>
        <v>3037</v>
      </c>
      <c r="D245" s="39">
        <f t="shared" si="25"/>
        <v>7</v>
      </c>
      <c r="E245" s="39">
        <f t="shared" si="26"/>
        <v>538</v>
      </c>
      <c r="F245" s="41">
        <f>Primary!H44</f>
        <v>4015.4820185354083</v>
      </c>
      <c r="G245" s="41"/>
    </row>
    <row r="246" spans="1:7" ht="12.75">
      <c r="A246" s="39">
        <f t="shared" si="22"/>
        <v>201112</v>
      </c>
      <c r="B246" s="39" t="s">
        <v>35</v>
      </c>
      <c r="C246" s="40">
        <f>Primary!$C45</f>
        <v>3047</v>
      </c>
      <c r="D246" s="39">
        <f t="shared" si="25"/>
        <v>7</v>
      </c>
      <c r="E246" s="39">
        <f t="shared" si="26"/>
        <v>538</v>
      </c>
      <c r="F246" s="41">
        <f>Primary!H45</f>
        <v>3374.892781065695</v>
      </c>
      <c r="G246" s="41"/>
    </row>
    <row r="247" spans="1:7" ht="12.75">
      <c r="A247" s="39">
        <f t="shared" si="22"/>
        <v>201112</v>
      </c>
      <c r="B247" s="39" t="s">
        <v>35</v>
      </c>
      <c r="C247" s="40">
        <f>Primary!$C46</f>
        <v>3057</v>
      </c>
      <c r="D247" s="39">
        <f t="shared" si="25"/>
        <v>7</v>
      </c>
      <c r="E247" s="39">
        <f t="shared" si="26"/>
        <v>538</v>
      </c>
      <c r="F247" s="41">
        <f>Primary!H46</f>
        <v>3505.0943177556155</v>
      </c>
      <c r="G247" s="41"/>
    </row>
    <row r="248" spans="1:7" ht="12.75">
      <c r="A248" s="39">
        <f t="shared" si="22"/>
        <v>201112</v>
      </c>
      <c r="B248" s="39" t="s">
        <v>35</v>
      </c>
      <c r="C248" s="40">
        <f>Primary!$C47</f>
        <v>3320</v>
      </c>
      <c r="D248" s="39">
        <f t="shared" si="25"/>
        <v>7</v>
      </c>
      <c r="E248" s="39">
        <f t="shared" si="26"/>
        <v>538</v>
      </c>
      <c r="F248" s="41">
        <f>Primary!H47</f>
        <v>3318.8438397019345</v>
      </c>
      <c r="G248" s="41"/>
    </row>
    <row r="249" spans="1:7" ht="12.75">
      <c r="A249" s="39">
        <f aca="true" t="shared" si="27" ref="A249:A257">year</f>
        <v>201112</v>
      </c>
      <c r="B249" s="39" t="s">
        <v>35</v>
      </c>
      <c r="C249" s="40">
        <f>Primary!$C48</f>
        <v>3321</v>
      </c>
      <c r="D249" s="39">
        <f t="shared" si="25"/>
        <v>7</v>
      </c>
      <c r="E249" s="39">
        <f t="shared" si="26"/>
        <v>538</v>
      </c>
      <c r="F249" s="41">
        <f>Primary!H48</f>
        <v>4329.413608714955</v>
      </c>
      <c r="G249" s="41"/>
    </row>
    <row r="250" spans="1:7" ht="12.75">
      <c r="A250" s="39">
        <f t="shared" si="27"/>
        <v>201112</v>
      </c>
      <c r="B250" s="39" t="s">
        <v>35</v>
      </c>
      <c r="C250" s="40">
        <f>Primary!$C49</f>
        <v>3361</v>
      </c>
      <c r="D250" s="39">
        <f t="shared" si="25"/>
        <v>7</v>
      </c>
      <c r="E250" s="39">
        <f t="shared" si="26"/>
        <v>538</v>
      </c>
      <c r="F250" s="41">
        <f>Primary!H49</f>
        <v>3703.74359248576</v>
      </c>
      <c r="G250" s="41"/>
    </row>
    <row r="251" spans="1:7" ht="12.75">
      <c r="A251" s="39">
        <f t="shared" si="27"/>
        <v>201112</v>
      </c>
      <c r="B251" s="39" t="s">
        <v>35</v>
      </c>
      <c r="C251" s="40">
        <f>Primary!$C50</f>
        <v>3363</v>
      </c>
      <c r="D251" s="39">
        <f t="shared" si="25"/>
        <v>7</v>
      </c>
      <c r="E251" s="39">
        <f t="shared" si="26"/>
        <v>538</v>
      </c>
      <c r="F251" s="41">
        <f>Primary!H50</f>
        <v>3236.087630237465</v>
      </c>
      <c r="G251" s="41"/>
    </row>
    <row r="252" spans="1:7" ht="12.75">
      <c r="A252" s="39">
        <f t="shared" si="27"/>
        <v>201112</v>
      </c>
      <c r="B252" s="39" t="s">
        <v>35</v>
      </c>
      <c r="C252" s="40">
        <f>Primary!$C51</f>
        <v>3364</v>
      </c>
      <c r="D252" s="39">
        <f t="shared" si="25"/>
        <v>7</v>
      </c>
      <c r="E252" s="39">
        <f t="shared" si="26"/>
        <v>538</v>
      </c>
      <c r="F252" s="41">
        <f>Primary!H51</f>
        <v>3219.3690500178245</v>
      </c>
      <c r="G252" s="41"/>
    </row>
    <row r="253" spans="1:7" ht="12.75">
      <c r="A253" s="39">
        <f t="shared" si="27"/>
        <v>201112</v>
      </c>
      <c r="B253" s="39" t="s">
        <v>35</v>
      </c>
      <c r="C253" s="40">
        <f>Primary!$C52</f>
        <v>3365</v>
      </c>
      <c r="D253" s="39">
        <f t="shared" si="25"/>
        <v>7</v>
      </c>
      <c r="E253" s="39">
        <f t="shared" si="26"/>
        <v>538</v>
      </c>
      <c r="F253" s="41">
        <f>Primary!H52</f>
        <v>3237.3751966400623</v>
      </c>
      <c r="G253" s="41"/>
    </row>
    <row r="254" spans="1:7" ht="12.75">
      <c r="A254" s="39">
        <f t="shared" si="27"/>
        <v>201112</v>
      </c>
      <c r="B254" s="39" t="s">
        <v>35</v>
      </c>
      <c r="C254" s="40">
        <f>Primary!$C53</f>
        <v>3367</v>
      </c>
      <c r="D254" s="39">
        <f t="shared" si="25"/>
        <v>7</v>
      </c>
      <c r="E254" s="39">
        <f t="shared" si="26"/>
        <v>538</v>
      </c>
      <c r="F254" s="41">
        <f>Primary!H53</f>
        <v>3566.989450387454</v>
      </c>
      <c r="G254" s="41"/>
    </row>
    <row r="255" spans="1:7" ht="12.75">
      <c r="A255" s="39">
        <f t="shared" si="27"/>
        <v>201112</v>
      </c>
      <c r="B255" s="39" t="s">
        <v>35</v>
      </c>
      <c r="C255" s="40">
        <f>Primary!$C54</f>
        <v>3368</v>
      </c>
      <c r="D255" s="39">
        <f t="shared" si="25"/>
        <v>7</v>
      </c>
      <c r="E255" s="39">
        <f t="shared" si="26"/>
        <v>538</v>
      </c>
      <c r="F255" s="41">
        <f>Primary!H54</f>
        <v>3688.0410349524764</v>
      </c>
      <c r="G255" s="41"/>
    </row>
    <row r="256" spans="1:7" ht="12.75">
      <c r="A256" s="39">
        <f t="shared" si="27"/>
        <v>201112</v>
      </c>
      <c r="B256" s="39" t="s">
        <v>35</v>
      </c>
      <c r="C256" s="40">
        <f>Primary!$C55</f>
        <v>3369</v>
      </c>
      <c r="D256" s="39">
        <f t="shared" si="25"/>
        <v>7</v>
      </c>
      <c r="E256" s="39">
        <f t="shared" si="26"/>
        <v>538</v>
      </c>
      <c r="F256" s="41">
        <f>Primary!H55</f>
        <v>3414.3913781021884</v>
      </c>
      <c r="G256" s="41"/>
    </row>
    <row r="257" spans="1:7" ht="12.75">
      <c r="A257" s="39">
        <f t="shared" si="27"/>
        <v>201112</v>
      </c>
      <c r="B257" s="39" t="s">
        <v>35</v>
      </c>
      <c r="C257" s="40">
        <f>Primary!$C56</f>
        <v>3372</v>
      </c>
      <c r="D257" s="39">
        <f t="shared" si="25"/>
        <v>7</v>
      </c>
      <c r="E257" s="39">
        <f t="shared" si="26"/>
        <v>538</v>
      </c>
      <c r="F257" s="41">
        <f>Primary!H56</f>
        <v>3242.6167657821684</v>
      </c>
      <c r="G257" s="41"/>
    </row>
    <row r="258" spans="1:7" ht="12.75">
      <c r="A258" s="39">
        <f aca="true" t="shared" si="28" ref="A258:A299">year</f>
        <v>201112</v>
      </c>
      <c r="B258" s="39" t="s">
        <v>35</v>
      </c>
      <c r="C258" s="40">
        <f>Primary!$C11</f>
        <v>2109</v>
      </c>
      <c r="D258" s="39">
        <f aca="true" t="shared" si="29" ref="D258:D282">D212+1</f>
        <v>8</v>
      </c>
      <c r="E258" s="39">
        <f aca="true" t="shared" si="30" ref="E258:E288">AuthCode</f>
        <v>538</v>
      </c>
      <c r="F258" s="41">
        <f>Primary!I11</f>
        <v>26.175296903471647</v>
      </c>
      <c r="G258" s="41"/>
    </row>
    <row r="259" spans="1:7" ht="12.75">
      <c r="A259" s="39">
        <f t="shared" si="28"/>
        <v>201112</v>
      </c>
      <c r="B259" s="39" t="s">
        <v>35</v>
      </c>
      <c r="C259" s="40">
        <f>Primary!$C12</f>
        <v>2111</v>
      </c>
      <c r="D259" s="39">
        <f t="shared" si="29"/>
        <v>8</v>
      </c>
      <c r="E259" s="39">
        <f t="shared" si="30"/>
        <v>538</v>
      </c>
      <c r="F259" s="41">
        <f>Primary!I12</f>
        <v>34.401818787419884</v>
      </c>
      <c r="G259" s="41"/>
    </row>
    <row r="260" spans="1:7" ht="12.75">
      <c r="A260" s="39">
        <f t="shared" si="28"/>
        <v>201112</v>
      </c>
      <c r="B260" s="39" t="s">
        <v>35</v>
      </c>
      <c r="C260" s="40">
        <f>Primary!$C13</f>
        <v>2114</v>
      </c>
      <c r="D260" s="39">
        <f t="shared" si="29"/>
        <v>8</v>
      </c>
      <c r="E260" s="39">
        <f t="shared" si="30"/>
        <v>538</v>
      </c>
      <c r="F260" s="41">
        <f>Primary!I13</f>
        <v>37.78482507328184</v>
      </c>
      <c r="G260" s="41"/>
    </row>
    <row r="261" spans="1:7" ht="12.75">
      <c r="A261" s="39">
        <f t="shared" si="28"/>
        <v>201112</v>
      </c>
      <c r="B261" s="39" t="s">
        <v>35</v>
      </c>
      <c r="C261" s="40">
        <f>Primary!$C14</f>
        <v>2115</v>
      </c>
      <c r="D261" s="39">
        <f t="shared" si="29"/>
        <v>8</v>
      </c>
      <c r="E261" s="39">
        <f t="shared" si="30"/>
        <v>538</v>
      </c>
      <c r="F261" s="41">
        <f>Primary!I14</f>
        <v>117.7888360656224</v>
      </c>
      <c r="G261" s="41"/>
    </row>
    <row r="262" spans="1:7" ht="12.75">
      <c r="A262" s="39">
        <f t="shared" si="28"/>
        <v>201112</v>
      </c>
      <c r="B262" s="39" t="s">
        <v>35</v>
      </c>
      <c r="C262" s="40">
        <f>Primary!$C15</f>
        <v>2116</v>
      </c>
      <c r="D262" s="39">
        <f t="shared" si="29"/>
        <v>8</v>
      </c>
      <c r="E262" s="39">
        <f t="shared" si="30"/>
        <v>538</v>
      </c>
      <c r="F262" s="41">
        <f>Primary!I15</f>
        <v>20.19237189696384</v>
      </c>
      <c r="G262" s="41"/>
    </row>
    <row r="263" spans="1:7" ht="12.75">
      <c r="A263" s="39">
        <f t="shared" si="28"/>
        <v>201112</v>
      </c>
      <c r="B263" s="39" t="s">
        <v>35</v>
      </c>
      <c r="C263" s="40">
        <f>Primary!$C16</f>
        <v>2117</v>
      </c>
      <c r="D263" s="39">
        <f t="shared" si="29"/>
        <v>8</v>
      </c>
      <c r="E263" s="39">
        <f t="shared" si="30"/>
        <v>538</v>
      </c>
      <c r="F263" s="41">
        <f>Primary!I16</f>
        <v>98.50256521812781</v>
      </c>
      <c r="G263" s="41"/>
    </row>
    <row r="264" spans="1:7" ht="12.75">
      <c r="A264" s="39">
        <f t="shared" si="28"/>
        <v>201112</v>
      </c>
      <c r="B264" s="39" t="s">
        <v>35</v>
      </c>
      <c r="C264" s="40">
        <f>Primary!$C17</f>
        <v>2118</v>
      </c>
      <c r="D264" s="39">
        <f t="shared" si="29"/>
        <v>8</v>
      </c>
      <c r="E264" s="39">
        <f t="shared" si="30"/>
        <v>538</v>
      </c>
      <c r="F264" s="41">
        <f>Primary!I17</f>
        <v>77.03015945878799</v>
      </c>
      <c r="G264" s="41"/>
    </row>
    <row r="265" spans="1:7" ht="12.75">
      <c r="A265" s="39">
        <f t="shared" si="28"/>
        <v>201112</v>
      </c>
      <c r="B265" s="39" t="s">
        <v>35</v>
      </c>
      <c r="C265" s="40">
        <f>Primary!$C18</f>
        <v>2120</v>
      </c>
      <c r="D265" s="39">
        <f t="shared" si="29"/>
        <v>8</v>
      </c>
      <c r="E265" s="39">
        <f t="shared" si="30"/>
        <v>538</v>
      </c>
      <c r="F265" s="41">
        <f>Primary!I18</f>
        <v>221.6388994134504</v>
      </c>
      <c r="G265" s="41"/>
    </row>
    <row r="266" spans="1:7" ht="12.75">
      <c r="A266" s="39">
        <f t="shared" si="28"/>
        <v>201112</v>
      </c>
      <c r="B266" s="39" t="s">
        <v>35</v>
      </c>
      <c r="C266" s="40">
        <f>Primary!$C19</f>
        <v>2122</v>
      </c>
      <c r="D266" s="39">
        <f t="shared" si="29"/>
        <v>8</v>
      </c>
      <c r="E266" s="39">
        <f t="shared" si="30"/>
        <v>538</v>
      </c>
      <c r="F266" s="41">
        <f>Primary!I19</f>
        <v>103.57938917516637</v>
      </c>
      <c r="G266" s="41"/>
    </row>
    <row r="267" spans="1:7" ht="12.75">
      <c r="A267" s="39">
        <f t="shared" si="28"/>
        <v>201112</v>
      </c>
      <c r="B267" s="39" t="s">
        <v>35</v>
      </c>
      <c r="C267" s="40">
        <f>Primary!$C20</f>
        <v>2124</v>
      </c>
      <c r="D267" s="39">
        <f t="shared" si="29"/>
        <v>8</v>
      </c>
      <c r="E267" s="39">
        <f t="shared" si="30"/>
        <v>538</v>
      </c>
      <c r="F267" s="41">
        <f>Primary!I20</f>
        <v>232.71791544006174</v>
      </c>
      <c r="G267" s="41"/>
    </row>
    <row r="268" spans="1:7" ht="12.75">
      <c r="A268" s="39">
        <f t="shared" si="28"/>
        <v>201112</v>
      </c>
      <c r="B268" s="39" t="s">
        <v>35</v>
      </c>
      <c r="C268" s="40">
        <f>Primary!$C21</f>
        <v>2126</v>
      </c>
      <c r="D268" s="39">
        <f t="shared" si="29"/>
        <v>8</v>
      </c>
      <c r="E268" s="39">
        <f t="shared" si="30"/>
        <v>538</v>
      </c>
      <c r="F268" s="41">
        <f>Primary!I21</f>
        <v>8.974387509761707</v>
      </c>
      <c r="G268" s="41"/>
    </row>
    <row r="269" spans="1:7" ht="12.75">
      <c r="A269" s="39">
        <f t="shared" si="28"/>
        <v>201112</v>
      </c>
      <c r="B269" s="39" t="s">
        <v>35</v>
      </c>
      <c r="C269" s="40">
        <f>Primary!$C22</f>
        <v>2127</v>
      </c>
      <c r="D269" s="39">
        <f t="shared" si="29"/>
        <v>8</v>
      </c>
      <c r="E269" s="39">
        <f t="shared" si="30"/>
        <v>538</v>
      </c>
      <c r="F269" s="41">
        <f>Primary!I22</f>
        <v>1.495731251626951</v>
      </c>
      <c r="G269" s="41"/>
    </row>
    <row r="270" spans="1:7" ht="12.75">
      <c r="A270" s="39">
        <f t="shared" si="28"/>
        <v>201112</v>
      </c>
      <c r="B270" s="39" t="s">
        <v>35</v>
      </c>
      <c r="C270" s="40">
        <f>Primary!$C23</f>
        <v>2128</v>
      </c>
      <c r="D270" s="39">
        <f t="shared" si="29"/>
        <v>8</v>
      </c>
      <c r="E270" s="39">
        <f t="shared" si="30"/>
        <v>538</v>
      </c>
      <c r="F270" s="41">
        <f>Primary!I23</f>
        <v>1.1217984387202133</v>
      </c>
      <c r="G270" s="41"/>
    </row>
    <row r="271" spans="1:7" ht="12.75">
      <c r="A271" s="39">
        <f t="shared" si="28"/>
        <v>201112</v>
      </c>
      <c r="B271" s="39" t="s">
        <v>35</v>
      </c>
      <c r="C271" s="40">
        <f>Primary!$C24</f>
        <v>2131</v>
      </c>
      <c r="D271" s="39">
        <f t="shared" si="29"/>
        <v>8</v>
      </c>
      <c r="E271" s="39">
        <f t="shared" si="30"/>
        <v>538</v>
      </c>
      <c r="F271" s="41">
        <f>Primary!I24</f>
        <v>45.24587036171528</v>
      </c>
      <c r="G271" s="41"/>
    </row>
    <row r="272" spans="1:7" ht="12.75">
      <c r="A272" s="39">
        <f t="shared" si="28"/>
        <v>201112</v>
      </c>
      <c r="B272" s="39" t="s">
        <v>35</v>
      </c>
      <c r="C272" s="40">
        <f>Primary!$C25</f>
        <v>2133</v>
      </c>
      <c r="D272" s="39">
        <f t="shared" si="29"/>
        <v>8</v>
      </c>
      <c r="E272" s="39">
        <f t="shared" si="30"/>
        <v>538</v>
      </c>
      <c r="F272" s="41">
        <f>Primary!I25</f>
        <v>38.889012542300726</v>
      </c>
      <c r="G272" s="41"/>
    </row>
    <row r="273" spans="1:7" ht="12.75">
      <c r="A273" s="39">
        <f t="shared" si="28"/>
        <v>201112</v>
      </c>
      <c r="B273" s="39" t="s">
        <v>35</v>
      </c>
      <c r="C273" s="40">
        <f>Primary!$C26</f>
        <v>2136</v>
      </c>
      <c r="D273" s="39">
        <f t="shared" si="29"/>
        <v>8</v>
      </c>
      <c r="E273" s="39">
        <f t="shared" si="30"/>
        <v>538</v>
      </c>
      <c r="F273" s="41">
        <f>Primary!I26</f>
        <v>11.591917200108876</v>
      </c>
      <c r="G273" s="41"/>
    </row>
    <row r="274" spans="1:7" ht="12.75">
      <c r="A274" s="39">
        <f t="shared" si="28"/>
        <v>201112</v>
      </c>
      <c r="B274" s="39" t="s">
        <v>35</v>
      </c>
      <c r="C274" s="40">
        <f>Primary!$C27</f>
        <v>2138</v>
      </c>
      <c r="D274" s="39">
        <f t="shared" si="29"/>
        <v>8</v>
      </c>
      <c r="E274" s="39">
        <f t="shared" si="30"/>
        <v>538</v>
      </c>
      <c r="F274" s="41">
        <f>Primary!I27</f>
        <v>38.14114691648725</v>
      </c>
      <c r="G274" s="41"/>
    </row>
    <row r="275" spans="1:7" ht="12.75">
      <c r="A275" s="39">
        <f t="shared" si="28"/>
        <v>201112</v>
      </c>
      <c r="B275" s="39" t="s">
        <v>35</v>
      </c>
      <c r="C275" s="40">
        <f>Primary!$C28</f>
        <v>2142</v>
      </c>
      <c r="D275" s="39">
        <f t="shared" si="29"/>
        <v>8</v>
      </c>
      <c r="E275" s="39">
        <f t="shared" si="30"/>
        <v>538</v>
      </c>
      <c r="F275" s="41">
        <f>Primary!I28</f>
        <v>17.20090939370994</v>
      </c>
      <c r="G275" s="41"/>
    </row>
    <row r="276" spans="1:7" ht="12.75">
      <c r="A276" s="39">
        <f t="shared" si="28"/>
        <v>201112</v>
      </c>
      <c r="B276" s="39" t="s">
        <v>35</v>
      </c>
      <c r="C276" s="40">
        <f>Primary!$C29</f>
        <v>2143</v>
      </c>
      <c r="D276" s="39">
        <f t="shared" si="29"/>
        <v>8</v>
      </c>
      <c r="E276" s="39">
        <f t="shared" si="30"/>
        <v>538</v>
      </c>
      <c r="F276" s="41">
        <f>Primary!I29</f>
        <v>23.183834400217748</v>
      </c>
      <c r="G276" s="41"/>
    </row>
    <row r="277" spans="1:7" ht="12.75">
      <c r="A277" s="39">
        <f t="shared" si="28"/>
        <v>201112</v>
      </c>
      <c r="B277" s="39" t="s">
        <v>35</v>
      </c>
      <c r="C277" s="40">
        <f>Primary!$C30</f>
        <v>2144</v>
      </c>
      <c r="D277" s="39">
        <f t="shared" si="29"/>
        <v>8</v>
      </c>
      <c r="E277" s="39">
        <f t="shared" si="30"/>
        <v>538</v>
      </c>
      <c r="F277" s="41">
        <f>Primary!I30</f>
        <v>43.002273484274845</v>
      </c>
      <c r="G277" s="41"/>
    </row>
    <row r="278" spans="1:7" ht="12.75">
      <c r="A278" s="39">
        <f t="shared" si="28"/>
        <v>201112</v>
      </c>
      <c r="B278" s="39" t="s">
        <v>35</v>
      </c>
      <c r="C278" s="40">
        <f>Primary!$C31</f>
        <v>2146</v>
      </c>
      <c r="D278" s="39">
        <f t="shared" si="29"/>
        <v>8</v>
      </c>
      <c r="E278" s="39">
        <f t="shared" si="30"/>
        <v>538</v>
      </c>
      <c r="F278" s="41">
        <f>Primary!I31</f>
        <v>106.34634880431865</v>
      </c>
      <c r="G278" s="41"/>
    </row>
    <row r="279" spans="1:7" ht="12.75">
      <c r="A279" s="39">
        <f t="shared" si="28"/>
        <v>201112</v>
      </c>
      <c r="B279" s="39" t="s">
        <v>35</v>
      </c>
      <c r="C279" s="40">
        <f>Primary!$C32</f>
        <v>2148</v>
      </c>
      <c r="D279" s="39">
        <f t="shared" si="29"/>
        <v>8</v>
      </c>
      <c r="E279" s="39">
        <f t="shared" si="30"/>
        <v>538</v>
      </c>
      <c r="F279" s="41">
        <f>Primary!I32</f>
        <v>11.591917200108876</v>
      </c>
      <c r="G279" s="41"/>
    </row>
    <row r="280" spans="1:7" ht="12.75">
      <c r="A280" s="39">
        <f t="shared" si="28"/>
        <v>201112</v>
      </c>
      <c r="B280" s="39" t="s">
        <v>35</v>
      </c>
      <c r="C280" s="40">
        <f>Primary!$C33</f>
        <v>2149</v>
      </c>
      <c r="D280" s="39">
        <f t="shared" si="29"/>
        <v>8</v>
      </c>
      <c r="E280" s="39">
        <f t="shared" si="30"/>
        <v>538</v>
      </c>
      <c r="F280" s="41">
        <f>Primary!I33</f>
        <v>25.47145870191145</v>
      </c>
      <c r="G280" s="41"/>
    </row>
    <row r="281" spans="1:7" ht="12.75">
      <c r="A281" s="39">
        <f t="shared" si="28"/>
        <v>201112</v>
      </c>
      <c r="B281" s="39" t="s">
        <v>35</v>
      </c>
      <c r="C281" s="40">
        <f>Primary!$C34</f>
        <v>2151</v>
      </c>
      <c r="D281" s="39">
        <f t="shared" si="29"/>
        <v>8</v>
      </c>
      <c r="E281" s="39">
        <f t="shared" si="30"/>
        <v>538</v>
      </c>
      <c r="F281" s="41">
        <f>Primary!I34</f>
        <v>5.982925006507805</v>
      </c>
      <c r="G281" s="41"/>
    </row>
    <row r="282" spans="1:7" ht="12.75">
      <c r="A282" s="39">
        <f t="shared" si="28"/>
        <v>201112</v>
      </c>
      <c r="B282" s="39" t="s">
        <v>35</v>
      </c>
      <c r="C282" s="40">
        <f>Primary!$C35</f>
        <v>2152</v>
      </c>
      <c r="D282" s="39">
        <f t="shared" si="29"/>
        <v>8</v>
      </c>
      <c r="E282" s="39">
        <f t="shared" si="30"/>
        <v>538</v>
      </c>
      <c r="F282" s="41">
        <f>Primary!I35</f>
        <v>9.722253135575182</v>
      </c>
      <c r="G282" s="41"/>
    </row>
    <row r="283" spans="1:7" ht="12.75">
      <c r="A283" s="39">
        <f t="shared" si="28"/>
        <v>201112</v>
      </c>
      <c r="B283" s="39" t="s">
        <v>35</v>
      </c>
      <c r="C283" s="40">
        <f>Primary!$C36</f>
        <v>2156</v>
      </c>
      <c r="D283" s="39">
        <f aca="true" t="shared" si="31" ref="D283:D303">D237+1</f>
        <v>8</v>
      </c>
      <c r="E283" s="39">
        <f t="shared" si="30"/>
        <v>538</v>
      </c>
      <c r="F283" s="41">
        <f>Primary!I36</f>
        <v>21.314170335684054</v>
      </c>
      <c r="G283" s="41"/>
    </row>
    <row r="284" spans="1:7" ht="12.75">
      <c r="A284" s="39">
        <f t="shared" si="28"/>
        <v>201112</v>
      </c>
      <c r="B284" s="39" t="s">
        <v>35</v>
      </c>
      <c r="C284" s="40">
        <f>Primary!$C37</f>
        <v>2163</v>
      </c>
      <c r="D284" s="39">
        <f t="shared" si="31"/>
        <v>8</v>
      </c>
      <c r="E284" s="39">
        <f t="shared" si="30"/>
        <v>538</v>
      </c>
      <c r="F284" s="41">
        <f>Primary!I37</f>
        <v>104.32725480097983</v>
      </c>
      <c r="G284" s="41"/>
    </row>
    <row r="285" spans="1:7" ht="12.75">
      <c r="A285" s="39">
        <f t="shared" si="28"/>
        <v>201112</v>
      </c>
      <c r="B285" s="39" t="s">
        <v>35</v>
      </c>
      <c r="C285" s="40">
        <f>Primary!$C38</f>
        <v>2165</v>
      </c>
      <c r="D285" s="39">
        <f t="shared" si="31"/>
        <v>8</v>
      </c>
      <c r="E285" s="39">
        <f t="shared" si="30"/>
        <v>538</v>
      </c>
      <c r="F285" s="41">
        <f>Primary!I38</f>
        <v>4.86112656778759</v>
      </c>
      <c r="G285" s="41"/>
    </row>
    <row r="286" spans="1:7" ht="12.75">
      <c r="A286" s="39">
        <f t="shared" si="28"/>
        <v>201112</v>
      </c>
      <c r="B286" s="39" t="s">
        <v>35</v>
      </c>
      <c r="C286" s="40">
        <f>Primary!$C39</f>
        <v>2178</v>
      </c>
      <c r="D286" s="39">
        <f t="shared" si="31"/>
        <v>8</v>
      </c>
      <c r="E286" s="39">
        <f t="shared" si="30"/>
        <v>538</v>
      </c>
      <c r="F286" s="41">
        <f>Primary!I39</f>
        <v>60.20318287798478</v>
      </c>
      <c r="G286" s="41"/>
    </row>
    <row r="287" spans="1:7" ht="12.75">
      <c r="A287" s="39">
        <f t="shared" si="28"/>
        <v>201112</v>
      </c>
      <c r="B287" s="39" t="s">
        <v>35</v>
      </c>
      <c r="C287" s="40">
        <f>Primary!$C40</f>
        <v>2179</v>
      </c>
      <c r="D287" s="39">
        <f t="shared" si="31"/>
        <v>8</v>
      </c>
      <c r="E287" s="39">
        <f t="shared" si="30"/>
        <v>538</v>
      </c>
      <c r="F287" s="41">
        <f>Primary!I40</f>
        <v>38.14114691648725</v>
      </c>
      <c r="G287" s="41"/>
    </row>
    <row r="288" spans="1:7" ht="12.75">
      <c r="A288" s="39">
        <f t="shared" si="28"/>
        <v>201112</v>
      </c>
      <c r="B288" s="39" t="s">
        <v>35</v>
      </c>
      <c r="C288" s="40">
        <f>Primary!$C41</f>
        <v>2180</v>
      </c>
      <c r="D288" s="39">
        <f t="shared" si="31"/>
        <v>8</v>
      </c>
      <c r="E288" s="39">
        <f t="shared" si="30"/>
        <v>538</v>
      </c>
      <c r="F288" s="41">
        <f>Primary!I41</f>
        <v>44.12407192299507</v>
      </c>
      <c r="G288" s="41"/>
    </row>
    <row r="289" spans="1:7" ht="12.75">
      <c r="A289" s="39">
        <f t="shared" si="28"/>
        <v>201112</v>
      </c>
      <c r="B289" s="39" t="s">
        <v>35</v>
      </c>
      <c r="C289" s="40">
        <f>Primary!$C42</f>
        <v>2181</v>
      </c>
      <c r="D289" s="39">
        <f t="shared" si="31"/>
        <v>8</v>
      </c>
      <c r="E289" s="39">
        <f aca="true" t="shared" si="32" ref="E289:E303">AuthCode</f>
        <v>538</v>
      </c>
      <c r="F289" s="41">
        <f>Primary!I42</f>
        <v>126.3892907624774</v>
      </c>
      <c r="G289" s="41"/>
    </row>
    <row r="290" spans="1:7" ht="12.75">
      <c r="A290" s="39">
        <f t="shared" si="28"/>
        <v>201112</v>
      </c>
      <c r="B290" s="39" t="s">
        <v>35</v>
      </c>
      <c r="C290" s="40">
        <f>Primary!$C43</f>
        <v>2182</v>
      </c>
      <c r="D290" s="39">
        <f t="shared" si="31"/>
        <v>8</v>
      </c>
      <c r="E290" s="39">
        <f t="shared" si="32"/>
        <v>538</v>
      </c>
      <c r="F290" s="41">
        <f>Primary!I43</f>
        <v>67.68183913611955</v>
      </c>
      <c r="G290" s="41"/>
    </row>
    <row r="291" spans="1:7" ht="12.75">
      <c r="A291" s="39">
        <f t="shared" si="28"/>
        <v>201112</v>
      </c>
      <c r="B291" s="39" t="s">
        <v>35</v>
      </c>
      <c r="C291" s="40">
        <f>Primary!$C44</f>
        <v>3037</v>
      </c>
      <c r="D291" s="39">
        <f t="shared" si="31"/>
        <v>8</v>
      </c>
      <c r="E291" s="39">
        <f t="shared" si="32"/>
        <v>538</v>
      </c>
      <c r="F291" s="41">
        <f>Primary!I44</f>
        <v>13.461581264642563</v>
      </c>
      <c r="G291" s="41"/>
    </row>
    <row r="292" spans="1:7" ht="12.75">
      <c r="A292" s="39">
        <f t="shared" si="28"/>
        <v>201112</v>
      </c>
      <c r="B292" s="39" t="s">
        <v>35</v>
      </c>
      <c r="C292" s="40">
        <f>Primary!$C45</f>
        <v>3047</v>
      </c>
      <c r="D292" s="39">
        <f t="shared" si="31"/>
        <v>8</v>
      </c>
      <c r="E292" s="39">
        <f t="shared" si="32"/>
        <v>538</v>
      </c>
      <c r="F292" s="41">
        <f>Primary!I45</f>
        <v>9.348320322668446</v>
      </c>
      <c r="G292" s="41"/>
    </row>
    <row r="293" spans="1:7" ht="12.75">
      <c r="A293" s="39">
        <f t="shared" si="28"/>
        <v>201112</v>
      </c>
      <c r="B293" s="39" t="s">
        <v>35</v>
      </c>
      <c r="C293" s="40">
        <f>Primary!$C46</f>
        <v>3057</v>
      </c>
      <c r="D293" s="39">
        <f t="shared" si="31"/>
        <v>8</v>
      </c>
      <c r="E293" s="39">
        <f t="shared" si="32"/>
        <v>538</v>
      </c>
      <c r="F293" s="41">
        <f>Primary!I46</f>
        <v>15.33124532917625</v>
      </c>
      <c r="G293" s="41"/>
    </row>
    <row r="294" spans="1:7" ht="12.75">
      <c r="A294" s="39">
        <f t="shared" si="28"/>
        <v>201112</v>
      </c>
      <c r="B294" s="39" t="s">
        <v>35</v>
      </c>
      <c r="C294" s="40">
        <f>Primary!$C47</f>
        <v>3320</v>
      </c>
      <c r="D294" s="39">
        <f t="shared" si="31"/>
        <v>8</v>
      </c>
      <c r="E294" s="39">
        <f t="shared" si="32"/>
        <v>538</v>
      </c>
      <c r="F294" s="41">
        <f>Primary!I47</f>
        <v>8.600454696854971</v>
      </c>
      <c r="G294" s="41"/>
    </row>
    <row r="295" spans="1:7" ht="12.75">
      <c r="A295" s="39">
        <f t="shared" si="28"/>
        <v>201112</v>
      </c>
      <c r="B295" s="39" t="s">
        <v>35</v>
      </c>
      <c r="C295" s="40">
        <f>Primary!$C48</f>
        <v>3321</v>
      </c>
      <c r="D295" s="39">
        <f t="shared" si="31"/>
        <v>8</v>
      </c>
      <c r="E295" s="39">
        <f t="shared" si="32"/>
        <v>538</v>
      </c>
      <c r="F295" s="41">
        <f>Primary!I48</f>
        <v>4.113260941974116</v>
      </c>
      <c r="G295" s="41"/>
    </row>
    <row r="296" spans="1:7" ht="12.75">
      <c r="A296" s="39">
        <f t="shared" si="28"/>
        <v>201112</v>
      </c>
      <c r="B296" s="39" t="s">
        <v>35</v>
      </c>
      <c r="C296" s="40">
        <f>Primary!$C49</f>
        <v>3361</v>
      </c>
      <c r="D296" s="39">
        <f t="shared" si="31"/>
        <v>8</v>
      </c>
      <c r="E296" s="39">
        <f t="shared" si="32"/>
        <v>538</v>
      </c>
      <c r="F296" s="41">
        <f>Primary!I49</f>
        <v>22.062035961497536</v>
      </c>
      <c r="G296" s="41"/>
    </row>
    <row r="297" spans="1:7" ht="12.75">
      <c r="A297" s="39">
        <f t="shared" si="28"/>
        <v>201112</v>
      </c>
      <c r="B297" s="39" t="s">
        <v>35</v>
      </c>
      <c r="C297" s="40">
        <f>Primary!$C50</f>
        <v>3363</v>
      </c>
      <c r="D297" s="39">
        <f t="shared" si="31"/>
        <v>8</v>
      </c>
      <c r="E297" s="39">
        <f t="shared" si="32"/>
        <v>538</v>
      </c>
      <c r="F297" s="41">
        <f>Primary!I50</f>
        <v>6.730790632321281</v>
      </c>
      <c r="G297" s="41"/>
    </row>
    <row r="298" spans="1:7" ht="12.75">
      <c r="A298" s="39">
        <f t="shared" si="28"/>
        <v>201112</v>
      </c>
      <c r="B298" s="39" t="s">
        <v>35</v>
      </c>
      <c r="C298" s="40">
        <f>Primary!$C51</f>
        <v>3364</v>
      </c>
      <c r="D298" s="39">
        <f t="shared" si="31"/>
        <v>8</v>
      </c>
      <c r="E298" s="39">
        <f t="shared" si="32"/>
        <v>538</v>
      </c>
      <c r="F298" s="41">
        <f>Primary!I51</f>
        <v>8.226521883948232</v>
      </c>
      <c r="G298" s="41"/>
    </row>
    <row r="299" spans="1:7" ht="12.75">
      <c r="A299" s="39">
        <f t="shared" si="28"/>
        <v>201112</v>
      </c>
      <c r="B299" s="39" t="s">
        <v>35</v>
      </c>
      <c r="C299" s="40">
        <f>Primary!$C52</f>
        <v>3365</v>
      </c>
      <c r="D299" s="39">
        <f t="shared" si="31"/>
        <v>8</v>
      </c>
      <c r="E299" s="39">
        <f t="shared" si="32"/>
        <v>538</v>
      </c>
      <c r="F299" s="41">
        <f>Primary!I52</f>
        <v>5.608992193601067</v>
      </c>
      <c r="G299" s="41"/>
    </row>
    <row r="300" spans="1:7" ht="12.75">
      <c r="A300" s="39">
        <f>year</f>
        <v>201112</v>
      </c>
      <c r="B300" s="39" t="s">
        <v>35</v>
      </c>
      <c r="C300" s="40">
        <f>Primary!$C53</f>
        <v>3367</v>
      </c>
      <c r="D300" s="39">
        <f t="shared" si="31"/>
        <v>8</v>
      </c>
      <c r="E300" s="39">
        <f t="shared" si="32"/>
        <v>538</v>
      </c>
      <c r="F300" s="41">
        <f>Primary!I53</f>
        <v>5.23505938069433</v>
      </c>
      <c r="G300" s="41"/>
    </row>
    <row r="301" spans="1:7" ht="12.75">
      <c r="A301" s="39">
        <f>year</f>
        <v>201112</v>
      </c>
      <c r="B301" s="39" t="s">
        <v>35</v>
      </c>
      <c r="C301" s="40">
        <f>Primary!$C54</f>
        <v>3368</v>
      </c>
      <c r="D301" s="39">
        <f t="shared" si="31"/>
        <v>8</v>
      </c>
      <c r="E301" s="39">
        <f t="shared" si="32"/>
        <v>538</v>
      </c>
      <c r="F301" s="41">
        <f>Primary!I54</f>
        <v>9.722253135575182</v>
      </c>
      <c r="G301" s="41"/>
    </row>
    <row r="302" spans="1:7" ht="12.75">
      <c r="A302" s="39">
        <f>year</f>
        <v>201112</v>
      </c>
      <c r="B302" s="39" t="s">
        <v>35</v>
      </c>
      <c r="C302" s="40">
        <f>Primary!$C55</f>
        <v>3369</v>
      </c>
      <c r="D302" s="39">
        <f t="shared" si="31"/>
        <v>8</v>
      </c>
      <c r="E302" s="39">
        <f t="shared" si="32"/>
        <v>538</v>
      </c>
      <c r="F302" s="41">
        <f>Primary!I55</f>
        <v>31.784289097072715</v>
      </c>
      <c r="G302" s="41"/>
    </row>
    <row r="303" spans="1:7" ht="12.75">
      <c r="A303" s="39">
        <f>year</f>
        <v>201112</v>
      </c>
      <c r="B303" s="39" t="s">
        <v>35</v>
      </c>
      <c r="C303" s="40">
        <f>Primary!$C56</f>
        <v>3372</v>
      </c>
      <c r="D303" s="39">
        <f t="shared" si="31"/>
        <v>8</v>
      </c>
      <c r="E303" s="39">
        <f t="shared" si="32"/>
        <v>538</v>
      </c>
      <c r="F303" s="41">
        <f>Primary!I56</f>
        <v>5.982925006507804</v>
      </c>
      <c r="G303" s="41"/>
    </row>
    <row r="304" spans="1:7" ht="12.75">
      <c r="A304" s="39">
        <f aca="true" t="shared" si="33" ref="A304:A349">year</f>
        <v>201112</v>
      </c>
      <c r="B304" s="39" t="s">
        <v>35</v>
      </c>
      <c r="C304" s="40">
        <f>Primary!$C11</f>
        <v>2109</v>
      </c>
      <c r="D304" s="39">
        <f aca="true" t="shared" si="34" ref="D304:D334">D258+1</f>
        <v>9</v>
      </c>
      <c r="E304" s="39">
        <f aca="true" t="shared" si="35" ref="E304:E340">AuthCode</f>
        <v>538</v>
      </c>
      <c r="F304" s="41">
        <f>Primary!J11</f>
        <v>118.04</v>
      </c>
      <c r="G304" s="41"/>
    </row>
    <row r="305" spans="1:7" ht="12.75">
      <c r="A305" s="39">
        <f t="shared" si="33"/>
        <v>201112</v>
      </c>
      <c r="B305" s="39" t="s">
        <v>35</v>
      </c>
      <c r="C305" s="40">
        <f>Primary!$C12</f>
        <v>2111</v>
      </c>
      <c r="D305" s="39">
        <f t="shared" si="34"/>
        <v>9</v>
      </c>
      <c r="E305" s="39">
        <f t="shared" si="35"/>
        <v>538</v>
      </c>
      <c r="F305" s="41">
        <f>Primary!J12</f>
        <v>73.884</v>
      </c>
      <c r="G305" s="41"/>
    </row>
    <row r="306" spans="1:7" ht="12.75">
      <c r="A306" s="39">
        <f t="shared" si="33"/>
        <v>201112</v>
      </c>
      <c r="B306" s="39" t="s">
        <v>35</v>
      </c>
      <c r="C306" s="40">
        <f>Primary!$C13</f>
        <v>2114</v>
      </c>
      <c r="D306" s="39">
        <f t="shared" si="34"/>
        <v>9</v>
      </c>
      <c r="E306" s="39">
        <f t="shared" si="35"/>
        <v>538</v>
      </c>
      <c r="F306" s="41">
        <f>Primary!J13</f>
        <v>44.374</v>
      </c>
      <c r="G306" s="41"/>
    </row>
    <row r="307" spans="1:7" ht="12.75">
      <c r="A307" s="39">
        <f t="shared" si="33"/>
        <v>201112</v>
      </c>
      <c r="B307" s="39" t="s">
        <v>35</v>
      </c>
      <c r="C307" s="40">
        <f>Primary!$C14</f>
        <v>2115</v>
      </c>
      <c r="D307" s="39">
        <f t="shared" si="34"/>
        <v>9</v>
      </c>
      <c r="E307" s="39">
        <f t="shared" si="35"/>
        <v>538</v>
      </c>
      <c r="F307" s="41">
        <f>Primary!J14</f>
        <v>78.776</v>
      </c>
      <c r="G307" s="41"/>
    </row>
    <row r="308" spans="1:7" ht="12.75">
      <c r="A308" s="39">
        <f t="shared" si="33"/>
        <v>201112</v>
      </c>
      <c r="B308" s="39" t="s">
        <v>35</v>
      </c>
      <c r="C308" s="40">
        <f>Primary!$C15</f>
        <v>2116</v>
      </c>
      <c r="D308" s="39">
        <f t="shared" si="34"/>
        <v>9</v>
      </c>
      <c r="E308" s="39">
        <f t="shared" si="35"/>
        <v>538</v>
      </c>
      <c r="F308" s="41">
        <f>Primary!J15</f>
        <v>123.757</v>
      </c>
      <c r="G308" s="41"/>
    </row>
    <row r="309" spans="1:7" ht="12.75">
      <c r="A309" s="39">
        <f t="shared" si="33"/>
        <v>201112</v>
      </c>
      <c r="B309" s="39" t="s">
        <v>35</v>
      </c>
      <c r="C309" s="40">
        <f>Primary!$C16</f>
        <v>2117</v>
      </c>
      <c r="D309" s="39">
        <f t="shared" si="34"/>
        <v>9</v>
      </c>
      <c r="E309" s="39">
        <f t="shared" si="35"/>
        <v>538</v>
      </c>
      <c r="F309" s="41">
        <f>Primary!J16</f>
        <v>70.484</v>
      </c>
      <c r="G309" s="41"/>
    </row>
    <row r="310" spans="1:7" ht="12.75">
      <c r="A310" s="39">
        <f t="shared" si="33"/>
        <v>201112</v>
      </c>
      <c r="B310" s="39" t="s">
        <v>35</v>
      </c>
      <c r="C310" s="40">
        <f>Primary!$C17</f>
        <v>2118</v>
      </c>
      <c r="D310" s="39">
        <f t="shared" si="34"/>
        <v>9</v>
      </c>
      <c r="E310" s="39">
        <f t="shared" si="35"/>
        <v>538</v>
      </c>
      <c r="F310" s="41">
        <f>Primary!J17</f>
        <v>112.505</v>
      </c>
      <c r="G310" s="41"/>
    </row>
    <row r="311" spans="1:7" ht="12.75">
      <c r="A311" s="39">
        <f t="shared" si="33"/>
        <v>201112</v>
      </c>
      <c r="B311" s="39" t="s">
        <v>35</v>
      </c>
      <c r="C311" s="40">
        <f>Primary!$C18</f>
        <v>2120</v>
      </c>
      <c r="D311" s="39">
        <f t="shared" si="34"/>
        <v>9</v>
      </c>
      <c r="E311" s="39">
        <f t="shared" si="35"/>
        <v>538</v>
      </c>
      <c r="F311" s="41">
        <f>Primary!J18</f>
        <v>48.701</v>
      </c>
      <c r="G311" s="41"/>
    </row>
    <row r="312" spans="1:7" ht="12.75">
      <c r="A312" s="39">
        <f t="shared" si="33"/>
        <v>201112</v>
      </c>
      <c r="B312" s="39" t="s">
        <v>35</v>
      </c>
      <c r="C312" s="40">
        <f>Primary!$C19</f>
        <v>2122</v>
      </c>
      <c r="D312" s="39">
        <f t="shared" si="34"/>
        <v>9</v>
      </c>
      <c r="E312" s="39">
        <f t="shared" si="35"/>
        <v>538</v>
      </c>
      <c r="F312" s="41">
        <f>Primary!J19</f>
        <v>133.422</v>
      </c>
      <c r="G312" s="41"/>
    </row>
    <row r="313" spans="1:7" ht="12.75">
      <c r="A313" s="39">
        <f t="shared" si="33"/>
        <v>201112</v>
      </c>
      <c r="B313" s="39" t="s">
        <v>35</v>
      </c>
      <c r="C313" s="40">
        <f>Primary!$C20</f>
        <v>2124</v>
      </c>
      <c r="D313" s="39">
        <f t="shared" si="34"/>
        <v>9</v>
      </c>
      <c r="E313" s="39">
        <f t="shared" si="35"/>
        <v>538</v>
      </c>
      <c r="F313" s="41">
        <f>Primary!J20</f>
        <v>54.635</v>
      </c>
      <c r="G313" s="41"/>
    </row>
    <row r="314" spans="1:7" ht="12.75">
      <c r="A314" s="39">
        <f t="shared" si="33"/>
        <v>201112</v>
      </c>
      <c r="B314" s="39" t="s">
        <v>35</v>
      </c>
      <c r="C314" s="40">
        <f>Primary!$C21</f>
        <v>2126</v>
      </c>
      <c r="D314" s="39">
        <f t="shared" si="34"/>
        <v>9</v>
      </c>
      <c r="E314" s="39">
        <f t="shared" si="35"/>
        <v>538</v>
      </c>
      <c r="F314" s="41">
        <f>Primary!J21</f>
        <v>25.219</v>
      </c>
      <c r="G314" s="41"/>
    </row>
    <row r="315" spans="1:7" ht="12.75">
      <c r="A315" s="39">
        <f t="shared" si="33"/>
        <v>201112</v>
      </c>
      <c r="B315" s="39" t="s">
        <v>35</v>
      </c>
      <c r="C315" s="40">
        <f>Primary!$C22</f>
        <v>2127</v>
      </c>
      <c r="D315" s="39">
        <f t="shared" si="34"/>
        <v>9</v>
      </c>
      <c r="E315" s="39">
        <f t="shared" si="35"/>
        <v>538</v>
      </c>
      <c r="F315" s="41">
        <f>Primary!J22</f>
        <v>37.139</v>
      </c>
      <c r="G315" s="41"/>
    </row>
    <row r="316" spans="1:7" ht="12.75">
      <c r="A316" s="39">
        <f t="shared" si="33"/>
        <v>201112</v>
      </c>
      <c r="B316" s="39" t="s">
        <v>35</v>
      </c>
      <c r="C316" s="40">
        <f>Primary!$C23</f>
        <v>2128</v>
      </c>
      <c r="D316" s="39">
        <f t="shared" si="34"/>
        <v>9</v>
      </c>
      <c r="E316" s="39">
        <f t="shared" si="35"/>
        <v>538</v>
      </c>
      <c r="F316" s="41">
        <f>Primary!J23</f>
        <v>37.46</v>
      </c>
      <c r="G316" s="41"/>
    </row>
    <row r="317" spans="1:7" ht="12.75">
      <c r="A317" s="39">
        <f t="shared" si="33"/>
        <v>201112</v>
      </c>
      <c r="B317" s="39" t="s">
        <v>35</v>
      </c>
      <c r="C317" s="40">
        <f>Primary!$C24</f>
        <v>2131</v>
      </c>
      <c r="D317" s="39">
        <f t="shared" si="34"/>
        <v>9</v>
      </c>
      <c r="E317" s="39">
        <f t="shared" si="35"/>
        <v>538</v>
      </c>
      <c r="F317" s="41">
        <f>Primary!J24</f>
        <v>54.713</v>
      </c>
      <c r="G317" s="41"/>
    </row>
    <row r="318" spans="1:7" ht="12.75">
      <c r="A318" s="39">
        <f t="shared" si="33"/>
        <v>201112</v>
      </c>
      <c r="B318" s="39" t="s">
        <v>35</v>
      </c>
      <c r="C318" s="40">
        <f>Primary!$C25</f>
        <v>2133</v>
      </c>
      <c r="D318" s="39">
        <f t="shared" si="34"/>
        <v>9</v>
      </c>
      <c r="E318" s="39">
        <f t="shared" si="35"/>
        <v>538</v>
      </c>
      <c r="F318" s="41">
        <f>Primary!J25</f>
        <v>115.314</v>
      </c>
      <c r="G318" s="41"/>
    </row>
    <row r="319" spans="1:7" ht="12.75">
      <c r="A319" s="39">
        <f t="shared" si="33"/>
        <v>201112</v>
      </c>
      <c r="B319" s="39" t="s">
        <v>35</v>
      </c>
      <c r="C319" s="40">
        <f>Primary!$C26</f>
        <v>2136</v>
      </c>
      <c r="D319" s="39">
        <f t="shared" si="34"/>
        <v>9</v>
      </c>
      <c r="E319" s="39">
        <f t="shared" si="35"/>
        <v>538</v>
      </c>
      <c r="F319" s="41">
        <f>Primary!J26</f>
        <v>117.138</v>
      </c>
      <c r="G319" s="41"/>
    </row>
    <row r="320" spans="1:7" ht="12.75">
      <c r="A320" s="39">
        <f t="shared" si="33"/>
        <v>201112</v>
      </c>
      <c r="B320" s="39" t="s">
        <v>35</v>
      </c>
      <c r="C320" s="40">
        <f>Primary!$C27</f>
        <v>2138</v>
      </c>
      <c r="D320" s="39">
        <f t="shared" si="34"/>
        <v>9</v>
      </c>
      <c r="E320" s="39">
        <f t="shared" si="35"/>
        <v>538</v>
      </c>
      <c r="F320" s="41">
        <f>Primary!J27</f>
        <v>144.218</v>
      </c>
      <c r="G320" s="41"/>
    </row>
    <row r="321" spans="1:7" ht="12.75">
      <c r="A321" s="39">
        <f t="shared" si="33"/>
        <v>201112</v>
      </c>
      <c r="B321" s="39" t="s">
        <v>35</v>
      </c>
      <c r="C321" s="40">
        <f>Primary!$C28</f>
        <v>2142</v>
      </c>
      <c r="D321" s="39">
        <f t="shared" si="34"/>
        <v>9</v>
      </c>
      <c r="E321" s="39">
        <f t="shared" si="35"/>
        <v>538</v>
      </c>
      <c r="F321" s="41">
        <f>Primary!J28</f>
        <v>78.61</v>
      </c>
      <c r="G321" s="41"/>
    </row>
    <row r="322" spans="1:7" ht="12.75">
      <c r="A322" s="39">
        <f t="shared" si="33"/>
        <v>201112</v>
      </c>
      <c r="B322" s="39" t="s">
        <v>35</v>
      </c>
      <c r="C322" s="40">
        <f>Primary!$C29</f>
        <v>2143</v>
      </c>
      <c r="D322" s="39">
        <f t="shared" si="34"/>
        <v>9</v>
      </c>
      <c r="E322" s="39">
        <f t="shared" si="35"/>
        <v>538</v>
      </c>
      <c r="F322" s="41">
        <f>Primary!J29</f>
        <v>0</v>
      </c>
      <c r="G322" s="41"/>
    </row>
    <row r="323" spans="1:7" ht="12.75">
      <c r="A323" s="39">
        <f t="shared" si="33"/>
        <v>201112</v>
      </c>
      <c r="B323" s="39" t="s">
        <v>35</v>
      </c>
      <c r="C323" s="40">
        <f>Primary!$C30</f>
        <v>2144</v>
      </c>
      <c r="D323" s="39">
        <f t="shared" si="34"/>
        <v>9</v>
      </c>
      <c r="E323" s="39">
        <f t="shared" si="35"/>
        <v>538</v>
      </c>
      <c r="F323" s="41">
        <f>Primary!J30</f>
        <v>59.476</v>
      </c>
      <c r="G323" s="41"/>
    </row>
    <row r="324" spans="1:7" ht="12.75">
      <c r="A324" s="39">
        <f t="shared" si="33"/>
        <v>201112</v>
      </c>
      <c r="B324" s="39" t="s">
        <v>35</v>
      </c>
      <c r="C324" s="40">
        <f>Primary!$C31</f>
        <v>2146</v>
      </c>
      <c r="D324" s="39">
        <f t="shared" si="34"/>
        <v>9</v>
      </c>
      <c r="E324" s="39">
        <f t="shared" si="35"/>
        <v>538</v>
      </c>
      <c r="F324" s="41">
        <f>Primary!J31</f>
        <v>106.602</v>
      </c>
      <c r="G324" s="41"/>
    </row>
    <row r="325" spans="1:7" ht="12.75">
      <c r="A325" s="39">
        <f t="shared" si="33"/>
        <v>201112</v>
      </c>
      <c r="B325" s="39" t="s">
        <v>35</v>
      </c>
      <c r="C325" s="40">
        <f>Primary!$C32</f>
        <v>2148</v>
      </c>
      <c r="D325" s="39">
        <f t="shared" si="34"/>
        <v>9</v>
      </c>
      <c r="E325" s="39">
        <f t="shared" si="35"/>
        <v>538</v>
      </c>
      <c r="F325" s="41">
        <f>Primary!J32</f>
        <v>103.238</v>
      </c>
      <c r="G325" s="41"/>
    </row>
    <row r="326" spans="1:7" ht="12.75">
      <c r="A326" s="39">
        <f t="shared" si="33"/>
        <v>201112</v>
      </c>
      <c r="B326" s="39" t="s">
        <v>35</v>
      </c>
      <c r="C326" s="40">
        <f>Primary!$C33</f>
        <v>2149</v>
      </c>
      <c r="D326" s="39">
        <f t="shared" si="34"/>
        <v>9</v>
      </c>
      <c r="E326" s="39">
        <f t="shared" si="35"/>
        <v>538</v>
      </c>
      <c r="F326" s="41">
        <f>Primary!J33</f>
        <v>49.691</v>
      </c>
      <c r="G326" s="41"/>
    </row>
    <row r="327" spans="1:7" ht="12.75">
      <c r="A327" s="39">
        <f t="shared" si="33"/>
        <v>201112</v>
      </c>
      <c r="B327" s="39" t="s">
        <v>35</v>
      </c>
      <c r="C327" s="40">
        <f>Primary!$C34</f>
        <v>2151</v>
      </c>
      <c r="D327" s="39">
        <f t="shared" si="34"/>
        <v>9</v>
      </c>
      <c r="E327" s="39">
        <f t="shared" si="35"/>
        <v>538</v>
      </c>
      <c r="F327" s="41">
        <f>Primary!J34</f>
        <v>64.54</v>
      </c>
      <c r="G327" s="41"/>
    </row>
    <row r="328" spans="1:7" ht="12.75">
      <c r="A328" s="39">
        <f t="shared" si="33"/>
        <v>201112</v>
      </c>
      <c r="B328" s="39" t="s">
        <v>35</v>
      </c>
      <c r="C328" s="40">
        <f>Primary!$C35</f>
        <v>2152</v>
      </c>
      <c r="D328" s="39">
        <f t="shared" si="34"/>
        <v>9</v>
      </c>
      <c r="E328" s="39">
        <f t="shared" si="35"/>
        <v>538</v>
      </c>
      <c r="F328" s="41">
        <f>Primary!J35</f>
        <v>135.817</v>
      </c>
      <c r="G328" s="41"/>
    </row>
    <row r="329" spans="1:7" ht="12.75">
      <c r="A329" s="39">
        <f t="shared" si="33"/>
        <v>201112</v>
      </c>
      <c r="B329" s="39" t="s">
        <v>35</v>
      </c>
      <c r="C329" s="40">
        <f>Primary!$C36</f>
        <v>2156</v>
      </c>
      <c r="D329" s="39">
        <f t="shared" si="34"/>
        <v>9</v>
      </c>
      <c r="E329" s="39">
        <f t="shared" si="35"/>
        <v>538</v>
      </c>
      <c r="F329" s="41">
        <f>Primary!J36</f>
        <v>80.766</v>
      </c>
      <c r="G329" s="41"/>
    </row>
    <row r="330" spans="1:7" ht="12.75">
      <c r="A330" s="39">
        <f t="shared" si="33"/>
        <v>201112</v>
      </c>
      <c r="B330" s="39" t="s">
        <v>35</v>
      </c>
      <c r="C330" s="40">
        <f>Primary!$C37</f>
        <v>2163</v>
      </c>
      <c r="D330" s="39">
        <f t="shared" si="34"/>
        <v>9</v>
      </c>
      <c r="E330" s="39">
        <f t="shared" si="35"/>
        <v>538</v>
      </c>
      <c r="F330" s="41">
        <f>Primary!J37</f>
        <v>54.838</v>
      </c>
      <c r="G330" s="41"/>
    </row>
    <row r="331" spans="1:7" ht="12.75">
      <c r="A331" s="39">
        <f t="shared" si="33"/>
        <v>201112</v>
      </c>
      <c r="B331" s="39" t="s">
        <v>35</v>
      </c>
      <c r="C331" s="40">
        <f>Primary!$C38</f>
        <v>2165</v>
      </c>
      <c r="D331" s="39">
        <f t="shared" si="34"/>
        <v>9</v>
      </c>
      <c r="E331" s="39">
        <f t="shared" si="35"/>
        <v>538</v>
      </c>
      <c r="F331" s="41">
        <f>Primary!J38</f>
        <v>58.3</v>
      </c>
      <c r="G331" s="41"/>
    </row>
    <row r="332" spans="1:7" ht="12.75">
      <c r="A332" s="39">
        <f t="shared" si="33"/>
        <v>201112</v>
      </c>
      <c r="B332" s="39" t="s">
        <v>35</v>
      </c>
      <c r="C332" s="40">
        <f>Primary!$C39</f>
        <v>2178</v>
      </c>
      <c r="D332" s="39">
        <f t="shared" si="34"/>
        <v>9</v>
      </c>
      <c r="E332" s="39">
        <f t="shared" si="35"/>
        <v>538</v>
      </c>
      <c r="F332" s="41">
        <f>Primary!J39</f>
        <v>138.309</v>
      </c>
      <c r="G332" s="41"/>
    </row>
    <row r="333" spans="1:7" ht="12.75">
      <c r="A333" s="39">
        <f t="shared" si="33"/>
        <v>201112</v>
      </c>
      <c r="B333" s="39" t="s">
        <v>35</v>
      </c>
      <c r="C333" s="40">
        <f>Primary!$C40</f>
        <v>2179</v>
      </c>
      <c r="D333" s="39">
        <f t="shared" si="34"/>
        <v>9</v>
      </c>
      <c r="E333" s="39">
        <f t="shared" si="35"/>
        <v>538</v>
      </c>
      <c r="F333" s="41">
        <f>Primary!J40</f>
        <v>76.999</v>
      </c>
      <c r="G333" s="41"/>
    </row>
    <row r="334" spans="1:7" ht="12.75">
      <c r="A334" s="39">
        <f t="shared" si="33"/>
        <v>201112</v>
      </c>
      <c r="B334" s="39" t="s">
        <v>35</v>
      </c>
      <c r="C334" s="40">
        <f>Primary!$C41</f>
        <v>2180</v>
      </c>
      <c r="D334" s="39">
        <f t="shared" si="34"/>
        <v>9</v>
      </c>
      <c r="E334" s="39">
        <f t="shared" si="35"/>
        <v>538</v>
      </c>
      <c r="F334" s="41">
        <f>Primary!J41</f>
        <v>52.853</v>
      </c>
      <c r="G334" s="41"/>
    </row>
    <row r="335" spans="1:7" ht="12.75">
      <c r="A335" s="39">
        <f t="shared" si="33"/>
        <v>201112</v>
      </c>
      <c r="B335" s="39" t="s">
        <v>35</v>
      </c>
      <c r="C335" s="40">
        <f>Primary!$C42</f>
        <v>2181</v>
      </c>
      <c r="D335" s="39">
        <f aca="true" t="shared" si="36" ref="D335:D349">D289+1</f>
        <v>9</v>
      </c>
      <c r="E335" s="39">
        <f t="shared" si="35"/>
        <v>538</v>
      </c>
      <c r="F335" s="41">
        <f>Primary!J42</f>
        <v>86.571</v>
      </c>
      <c r="G335" s="41"/>
    </row>
    <row r="336" spans="1:7" ht="12.75">
      <c r="A336" s="39">
        <f t="shared" si="33"/>
        <v>201112</v>
      </c>
      <c r="B336" s="39" t="s">
        <v>35</v>
      </c>
      <c r="C336" s="40">
        <f>Primary!$C43</f>
        <v>2182</v>
      </c>
      <c r="D336" s="39">
        <f t="shared" si="36"/>
        <v>9</v>
      </c>
      <c r="E336" s="39">
        <f t="shared" si="35"/>
        <v>538</v>
      </c>
      <c r="F336" s="41">
        <f>Primary!J43</f>
        <v>212.499</v>
      </c>
      <c r="G336" s="41"/>
    </row>
    <row r="337" spans="1:7" ht="12.75">
      <c r="A337" s="39">
        <f t="shared" si="33"/>
        <v>201112</v>
      </c>
      <c r="B337" s="39" t="s">
        <v>35</v>
      </c>
      <c r="C337" s="40">
        <f>Primary!$C44</f>
        <v>3037</v>
      </c>
      <c r="D337" s="39">
        <f t="shared" si="36"/>
        <v>9</v>
      </c>
      <c r="E337" s="39">
        <f t="shared" si="35"/>
        <v>538</v>
      </c>
      <c r="F337" s="41">
        <f>Primary!J44</f>
        <v>30.868</v>
      </c>
      <c r="G337" s="41"/>
    </row>
    <row r="338" spans="1:7" ht="12.75">
      <c r="A338" s="39">
        <f t="shared" si="33"/>
        <v>201112</v>
      </c>
      <c r="B338" s="39" t="s">
        <v>35</v>
      </c>
      <c r="C338" s="40">
        <f>Primary!$C45</f>
        <v>3047</v>
      </c>
      <c r="D338" s="39">
        <f t="shared" si="36"/>
        <v>9</v>
      </c>
      <c r="E338" s="39">
        <f t="shared" si="35"/>
        <v>538</v>
      </c>
      <c r="F338" s="41">
        <f>Primary!J45</f>
        <v>61.642</v>
      </c>
      <c r="G338" s="41"/>
    </row>
    <row r="339" spans="1:7" ht="12.75">
      <c r="A339" s="39">
        <f t="shared" si="33"/>
        <v>201112</v>
      </c>
      <c r="B339" s="39" t="s">
        <v>35</v>
      </c>
      <c r="C339" s="40">
        <f>Primary!$C46</f>
        <v>3057</v>
      </c>
      <c r="D339" s="39">
        <f t="shared" si="36"/>
        <v>9</v>
      </c>
      <c r="E339" s="39">
        <f t="shared" si="35"/>
        <v>538</v>
      </c>
      <c r="F339" s="41">
        <f>Primary!J46</f>
        <v>43.866</v>
      </c>
      <c r="G339" s="41"/>
    </row>
    <row r="340" spans="1:7" ht="12.75">
      <c r="A340" s="39">
        <f t="shared" si="33"/>
        <v>201112</v>
      </c>
      <c r="B340" s="39" t="s">
        <v>35</v>
      </c>
      <c r="C340" s="40">
        <f>Primary!$C47</f>
        <v>3320</v>
      </c>
      <c r="D340" s="39">
        <f t="shared" si="36"/>
        <v>9</v>
      </c>
      <c r="E340" s="39">
        <f t="shared" si="35"/>
        <v>538</v>
      </c>
      <c r="F340" s="41">
        <f>Primary!J47</f>
        <v>43.368</v>
      </c>
      <c r="G340" s="41"/>
    </row>
    <row r="341" spans="1:7" ht="12.75">
      <c r="A341" s="39">
        <f t="shared" si="33"/>
        <v>201112</v>
      </c>
      <c r="B341" s="39" t="s">
        <v>35</v>
      </c>
      <c r="C341" s="40">
        <f>Primary!$C48</f>
        <v>3321</v>
      </c>
      <c r="D341" s="39">
        <f t="shared" si="36"/>
        <v>9</v>
      </c>
      <c r="E341" s="39">
        <f aca="true" t="shared" si="37" ref="E341:E349">AuthCode</f>
        <v>538</v>
      </c>
      <c r="F341" s="41">
        <f>Primary!J48</f>
        <v>23.685</v>
      </c>
      <c r="G341" s="41"/>
    </row>
    <row r="342" spans="1:7" ht="12.75">
      <c r="A342" s="39">
        <f t="shared" si="33"/>
        <v>201112</v>
      </c>
      <c r="B342" s="39" t="s">
        <v>35</v>
      </c>
      <c r="C342" s="40">
        <f>Primary!$C49</f>
        <v>3361</v>
      </c>
      <c r="D342" s="39">
        <f t="shared" si="36"/>
        <v>9</v>
      </c>
      <c r="E342" s="39">
        <f t="shared" si="37"/>
        <v>538</v>
      </c>
      <c r="F342" s="41">
        <f>Primary!J49</f>
        <v>99.994</v>
      </c>
      <c r="G342" s="41"/>
    </row>
    <row r="343" spans="1:7" ht="12.75">
      <c r="A343" s="39">
        <f t="shared" si="33"/>
        <v>201112</v>
      </c>
      <c r="B343" s="39" t="s">
        <v>35</v>
      </c>
      <c r="C343" s="40">
        <f>Primary!$C50</f>
        <v>3363</v>
      </c>
      <c r="D343" s="39">
        <f t="shared" si="36"/>
        <v>9</v>
      </c>
      <c r="E343" s="39">
        <f t="shared" si="37"/>
        <v>538</v>
      </c>
      <c r="F343" s="41">
        <f>Primary!J50</f>
        <v>59.02</v>
      </c>
      <c r="G343" s="41"/>
    </row>
    <row r="344" spans="1:7" ht="12.75">
      <c r="A344" s="39">
        <f t="shared" si="33"/>
        <v>201112</v>
      </c>
      <c r="B344" s="39" t="s">
        <v>35</v>
      </c>
      <c r="C344" s="40">
        <f>Primary!$C51</f>
        <v>3364</v>
      </c>
      <c r="D344" s="39">
        <f t="shared" si="36"/>
        <v>9</v>
      </c>
      <c r="E344" s="39">
        <f t="shared" si="37"/>
        <v>538</v>
      </c>
      <c r="F344" s="41">
        <f>Primary!J51</f>
        <v>67.333</v>
      </c>
      <c r="G344" s="41"/>
    </row>
    <row r="345" spans="1:7" ht="12.75">
      <c r="A345" s="39">
        <f t="shared" si="33"/>
        <v>201112</v>
      </c>
      <c r="B345" s="39" t="s">
        <v>35</v>
      </c>
      <c r="C345" s="40">
        <f>Primary!$C52</f>
        <v>3365</v>
      </c>
      <c r="D345" s="39">
        <f t="shared" si="36"/>
        <v>9</v>
      </c>
      <c r="E345" s="39">
        <f t="shared" si="37"/>
        <v>538</v>
      </c>
      <c r="F345" s="41">
        <f>Primary!J52</f>
        <v>76.4</v>
      </c>
      <c r="G345" s="41"/>
    </row>
    <row r="346" spans="1:7" ht="12.75">
      <c r="A346" s="39">
        <f t="shared" si="33"/>
        <v>201112</v>
      </c>
      <c r="B346" s="39" t="s">
        <v>35</v>
      </c>
      <c r="C346" s="40">
        <f>Primary!$C53</f>
        <v>3367</v>
      </c>
      <c r="D346" s="39">
        <f t="shared" si="36"/>
        <v>9</v>
      </c>
      <c r="E346" s="39">
        <f t="shared" si="37"/>
        <v>538</v>
      </c>
      <c r="F346" s="41">
        <f>Primary!J53</f>
        <v>33.521</v>
      </c>
      <c r="G346" s="41"/>
    </row>
    <row r="347" spans="1:7" ht="12.75">
      <c r="A347" s="39">
        <f t="shared" si="33"/>
        <v>201112</v>
      </c>
      <c r="B347" s="39" t="s">
        <v>35</v>
      </c>
      <c r="C347" s="40">
        <f>Primary!$C54</f>
        <v>3368</v>
      </c>
      <c r="D347" s="39">
        <f t="shared" si="36"/>
        <v>9</v>
      </c>
      <c r="E347" s="39">
        <f t="shared" si="37"/>
        <v>538</v>
      </c>
      <c r="F347" s="41">
        <f>Primary!J54</f>
        <v>54.739</v>
      </c>
      <c r="G347" s="41"/>
    </row>
    <row r="348" spans="1:7" ht="12.75">
      <c r="A348" s="39">
        <f t="shared" si="33"/>
        <v>201112</v>
      </c>
      <c r="B348" s="39" t="s">
        <v>35</v>
      </c>
      <c r="C348" s="40">
        <f>Primary!$C55</f>
        <v>3369</v>
      </c>
      <c r="D348" s="39">
        <f t="shared" si="36"/>
        <v>9</v>
      </c>
      <c r="E348" s="39">
        <f t="shared" si="37"/>
        <v>538</v>
      </c>
      <c r="F348" s="41">
        <f>Primary!J55</f>
        <v>0</v>
      </c>
      <c r="G348" s="41"/>
    </row>
    <row r="349" spans="1:7" ht="12.75">
      <c r="A349" s="39">
        <f t="shared" si="33"/>
        <v>201112</v>
      </c>
      <c r="B349" s="39" t="s">
        <v>35</v>
      </c>
      <c r="C349" s="40">
        <f>Primary!$C56</f>
        <v>3372</v>
      </c>
      <c r="D349" s="39">
        <f t="shared" si="36"/>
        <v>9</v>
      </c>
      <c r="E349" s="39">
        <f t="shared" si="37"/>
        <v>538</v>
      </c>
      <c r="F349" s="41">
        <f>Primary!J56</f>
        <v>79.668</v>
      </c>
      <c r="G349" s="41"/>
    </row>
    <row r="350" spans="1:11" ht="12.75">
      <c r="A350" s="39">
        <f aca="true" t="shared" si="38" ref="A350:A375">year</f>
        <v>201112</v>
      </c>
      <c r="B350" s="39" t="s">
        <v>35</v>
      </c>
      <c r="C350" s="40">
        <v>8882</v>
      </c>
      <c r="D350" s="39">
        <v>5</v>
      </c>
      <c r="E350" s="39">
        <f aca="true" t="shared" si="39" ref="E350:E371">AuthCode</f>
        <v>538</v>
      </c>
      <c r="F350" s="41">
        <f>Primary!F58</f>
        <v>11039</v>
      </c>
      <c r="K350" s="41"/>
    </row>
    <row r="351" spans="1:7" ht="12.75">
      <c r="A351" s="39">
        <f t="shared" si="38"/>
        <v>201112</v>
      </c>
      <c r="B351" s="39" t="s">
        <v>35</v>
      </c>
      <c r="C351" s="40">
        <v>8882</v>
      </c>
      <c r="D351" s="39">
        <f>D350+1</f>
        <v>6</v>
      </c>
      <c r="E351" s="39">
        <f t="shared" si="39"/>
        <v>538</v>
      </c>
      <c r="F351" s="41">
        <f>Primary!G58</f>
        <v>36860.53896181643</v>
      </c>
      <c r="G351" s="41"/>
    </row>
    <row r="352" spans="1:7" ht="12.75">
      <c r="A352" s="39">
        <f t="shared" si="38"/>
        <v>201112</v>
      </c>
      <c r="B352" s="39" t="s">
        <v>35</v>
      </c>
      <c r="C352" s="40">
        <v>8882</v>
      </c>
      <c r="D352" s="39">
        <f>D351+1</f>
        <v>7</v>
      </c>
      <c r="E352" s="39">
        <f t="shared" si="39"/>
        <v>538</v>
      </c>
      <c r="F352" s="41">
        <f>Primary!H58</f>
        <v>3339.1193914137543</v>
      </c>
      <c r="G352" s="41"/>
    </row>
    <row r="353" spans="1:7" ht="12.75">
      <c r="A353" s="39">
        <f t="shared" si="38"/>
        <v>201112</v>
      </c>
      <c r="B353" s="39" t="s">
        <v>35</v>
      </c>
      <c r="C353" s="40">
        <v>8882</v>
      </c>
      <c r="D353" s="39">
        <f>D352+1</f>
        <v>8</v>
      </c>
      <c r="E353" s="39">
        <f t="shared" si="39"/>
        <v>538</v>
      </c>
      <c r="F353" s="41">
        <f>Primary!I58</f>
        <v>1971.0236749467495</v>
      </c>
      <c r="G353" s="41"/>
    </row>
    <row r="354" spans="1:8" ht="12.75">
      <c r="A354" s="39">
        <f t="shared" si="38"/>
        <v>201112</v>
      </c>
      <c r="B354" s="39" t="s">
        <v>35</v>
      </c>
      <c r="C354" s="40">
        <v>8882</v>
      </c>
      <c r="D354" s="39">
        <f>D353+1</f>
        <v>9</v>
      </c>
      <c r="E354" s="39">
        <f t="shared" si="39"/>
        <v>538</v>
      </c>
      <c r="F354" s="41">
        <f>Primary!J58</f>
        <v>3422.992</v>
      </c>
      <c r="G354" s="41"/>
      <c r="H354" s="39" t="s">
        <v>239</v>
      </c>
    </row>
    <row r="355" spans="1:7" ht="12.75">
      <c r="A355" s="39">
        <f t="shared" si="38"/>
        <v>201112</v>
      </c>
      <c r="B355" s="39" t="s">
        <v>35</v>
      </c>
      <c r="C355" s="40">
        <f>Secondary!$C11</f>
        <v>4060</v>
      </c>
      <c r="D355" s="39">
        <v>3</v>
      </c>
      <c r="E355" s="39">
        <f t="shared" si="39"/>
        <v>538</v>
      </c>
      <c r="F355" s="41">
        <f>IF(Secondary!D11="o",Secondary!E11,0)</f>
        <v>0</v>
      </c>
      <c r="G355" s="41"/>
    </row>
    <row r="356" spans="1:7" ht="12.75">
      <c r="A356" s="39">
        <f t="shared" si="38"/>
        <v>201112</v>
      </c>
      <c r="B356" s="39" t="s">
        <v>35</v>
      </c>
      <c r="C356" s="40">
        <f>Secondary!$C12</f>
        <v>4061</v>
      </c>
      <c r="D356" s="39">
        <v>3</v>
      </c>
      <c r="E356" s="39">
        <f t="shared" si="39"/>
        <v>538</v>
      </c>
      <c r="F356" s="41">
        <f>IF(Secondary!D12="o",Secondary!E12,0)</f>
        <v>0</v>
      </c>
      <c r="G356" s="41"/>
    </row>
    <row r="357" spans="1:7" ht="12.75">
      <c r="A357" s="39">
        <f t="shared" si="38"/>
        <v>201112</v>
      </c>
      <c r="B357" s="39" t="s">
        <v>35</v>
      </c>
      <c r="C357" s="40">
        <f>Secondary!$C13</f>
        <v>4062</v>
      </c>
      <c r="D357" s="39">
        <v>3</v>
      </c>
      <c r="E357" s="39">
        <f t="shared" si="39"/>
        <v>538</v>
      </c>
      <c r="F357" s="41">
        <f>IF(Secondary!D13="o",Secondary!E13,0)</f>
        <v>0</v>
      </c>
      <c r="G357" s="41"/>
    </row>
    <row r="358" spans="1:7" ht="12.75">
      <c r="A358" s="39">
        <f t="shared" si="38"/>
        <v>201112</v>
      </c>
      <c r="B358" s="39" t="s">
        <v>35</v>
      </c>
      <c r="C358" s="40">
        <f>Secondary!$C14</f>
        <v>4065</v>
      </c>
      <c r="D358" s="39">
        <v>3</v>
      </c>
      <c r="E358" s="39">
        <f t="shared" si="39"/>
        <v>538</v>
      </c>
      <c r="F358" s="41">
        <f>IF(Secondary!D14="o",Secondary!E14,0)</f>
        <v>0</v>
      </c>
      <c r="G358" s="41"/>
    </row>
    <row r="359" spans="1:7" ht="12.75">
      <c r="A359" s="39">
        <f t="shared" si="38"/>
        <v>201112</v>
      </c>
      <c r="B359" s="39" t="s">
        <v>35</v>
      </c>
      <c r="C359" s="40">
        <f>Secondary!$C15</f>
        <v>4066</v>
      </c>
      <c r="D359" s="39">
        <v>3</v>
      </c>
      <c r="E359" s="39">
        <f t="shared" si="39"/>
        <v>538</v>
      </c>
      <c r="F359" s="41">
        <f>IF(Secondary!D15="o",Secondary!E15,0)</f>
        <v>0</v>
      </c>
      <c r="G359" s="41"/>
    </row>
    <row r="360" spans="1:7" ht="12.75">
      <c r="A360" s="39">
        <f t="shared" si="38"/>
        <v>201112</v>
      </c>
      <c r="B360" s="39" t="s">
        <v>35</v>
      </c>
      <c r="C360" s="40">
        <f>Secondary!$C16</f>
        <v>4612</v>
      </c>
      <c r="D360" s="39">
        <v>3</v>
      </c>
      <c r="E360" s="39">
        <f t="shared" si="39"/>
        <v>538</v>
      </c>
      <c r="F360" s="41">
        <f>IF(Secondary!D16="o",Secondary!E16,0)</f>
        <v>0</v>
      </c>
      <c r="G360" s="41"/>
    </row>
    <row r="361" spans="1:7" ht="12.75">
      <c r="A361" s="39">
        <f t="shared" si="38"/>
        <v>201112</v>
      </c>
      <c r="B361" s="39" t="s">
        <v>35</v>
      </c>
      <c r="C361" s="40">
        <f>Secondary!$C17</f>
        <v>5400</v>
      </c>
      <c r="D361" s="39">
        <v>3</v>
      </c>
      <c r="E361" s="39">
        <f t="shared" si="39"/>
        <v>538</v>
      </c>
      <c r="F361" s="41">
        <f>IF(Secondary!D17="o",Secondary!E17,0)</f>
        <v>0</v>
      </c>
      <c r="G361" s="41"/>
    </row>
    <row r="362" spans="1:7" ht="12.75">
      <c r="A362" s="39">
        <f t="shared" si="38"/>
        <v>201112</v>
      </c>
      <c r="B362" s="39" t="s">
        <v>35</v>
      </c>
      <c r="C362" s="40">
        <f>Secondary!$C18</f>
        <v>5401</v>
      </c>
      <c r="D362" s="39">
        <v>3</v>
      </c>
      <c r="E362" s="39">
        <f t="shared" si="39"/>
        <v>538</v>
      </c>
      <c r="F362" s="41">
        <f>IF(Secondary!D18="o",Secondary!E18,0)</f>
        <v>0</v>
      </c>
      <c r="G362" s="41"/>
    </row>
    <row r="363" spans="1:7" ht="12.75">
      <c r="A363" s="39">
        <f t="shared" si="38"/>
        <v>201112</v>
      </c>
      <c r="B363" s="39" t="s">
        <v>35</v>
      </c>
      <c r="C363" s="40">
        <f>Secondary!$C11</f>
        <v>4060</v>
      </c>
      <c r="D363" s="39">
        <f aca="true" t="shared" si="40" ref="D363:D410">D355+1</f>
        <v>4</v>
      </c>
      <c r="E363" s="39">
        <f t="shared" si="39"/>
        <v>538</v>
      </c>
      <c r="F363" s="41">
        <f>IF(Secondary!D11="c",Secondary!E11,0)</f>
        <v>0</v>
      </c>
      <c r="G363" s="41"/>
    </row>
    <row r="364" spans="1:7" ht="12.75">
      <c r="A364" s="39">
        <f t="shared" si="38"/>
        <v>201112</v>
      </c>
      <c r="B364" s="39" t="s">
        <v>35</v>
      </c>
      <c r="C364" s="40">
        <f>Secondary!$C12</f>
        <v>4061</v>
      </c>
      <c r="D364" s="39">
        <f t="shared" si="40"/>
        <v>4</v>
      </c>
      <c r="E364" s="39">
        <f t="shared" si="39"/>
        <v>538</v>
      </c>
      <c r="F364" s="41">
        <f>IF(Secondary!D12="c",Secondary!E12,0)</f>
        <v>0</v>
      </c>
      <c r="G364" s="41"/>
    </row>
    <row r="365" spans="1:7" ht="12.75">
      <c r="A365" s="39">
        <f t="shared" si="38"/>
        <v>201112</v>
      </c>
      <c r="B365" s="39" t="s">
        <v>35</v>
      </c>
      <c r="C365" s="40">
        <f>Secondary!$C13</f>
        <v>4062</v>
      </c>
      <c r="D365" s="39">
        <f t="shared" si="40"/>
        <v>4</v>
      </c>
      <c r="E365" s="39">
        <f t="shared" si="39"/>
        <v>538</v>
      </c>
      <c r="F365" s="41">
        <f>IF(Secondary!D13="c",Secondary!E13,0)</f>
        <v>0</v>
      </c>
      <c r="G365" s="41"/>
    </row>
    <row r="366" spans="1:7" ht="12.75">
      <c r="A366" s="39">
        <f t="shared" si="38"/>
        <v>201112</v>
      </c>
      <c r="B366" s="39" t="s">
        <v>35</v>
      </c>
      <c r="C366" s="40">
        <f>Secondary!$C14</f>
        <v>4065</v>
      </c>
      <c r="D366" s="39">
        <f t="shared" si="40"/>
        <v>4</v>
      </c>
      <c r="E366" s="39">
        <f t="shared" si="39"/>
        <v>538</v>
      </c>
      <c r="F366" s="41">
        <f>IF(Secondary!D14="c",Secondary!E14,0)</f>
        <v>0</v>
      </c>
      <c r="G366" s="41"/>
    </row>
    <row r="367" spans="1:7" ht="12.75">
      <c r="A367" s="39">
        <f t="shared" si="38"/>
        <v>201112</v>
      </c>
      <c r="B367" s="39" t="s">
        <v>35</v>
      </c>
      <c r="C367" s="40">
        <f>Secondary!$C15</f>
        <v>4066</v>
      </c>
      <c r="D367" s="39">
        <f t="shared" si="40"/>
        <v>4</v>
      </c>
      <c r="E367" s="39">
        <f t="shared" si="39"/>
        <v>538</v>
      </c>
      <c r="F367" s="41">
        <f>IF(Secondary!D15="c",Secondary!E15,0)</f>
        <v>0</v>
      </c>
      <c r="G367" s="41"/>
    </row>
    <row r="368" spans="1:7" ht="12.75">
      <c r="A368" s="39">
        <f t="shared" si="38"/>
        <v>201112</v>
      </c>
      <c r="B368" s="39" t="s">
        <v>35</v>
      </c>
      <c r="C368" s="40">
        <f>Secondary!$C16</f>
        <v>4612</v>
      </c>
      <c r="D368" s="39">
        <f t="shared" si="40"/>
        <v>4</v>
      </c>
      <c r="E368" s="39">
        <f t="shared" si="39"/>
        <v>538</v>
      </c>
      <c r="F368" s="41">
        <f>IF(Secondary!D16="c",Secondary!E16,0)</f>
        <v>0</v>
      </c>
      <c r="G368" s="41"/>
    </row>
    <row r="369" spans="1:7" ht="12.75">
      <c r="A369" s="39">
        <f t="shared" si="38"/>
        <v>201112</v>
      </c>
      <c r="B369" s="39" t="s">
        <v>35</v>
      </c>
      <c r="C369" s="40">
        <f>Secondary!$C17</f>
        <v>5400</v>
      </c>
      <c r="D369" s="39">
        <f t="shared" si="40"/>
        <v>4</v>
      </c>
      <c r="E369" s="39">
        <f t="shared" si="39"/>
        <v>538</v>
      </c>
      <c r="F369" s="41">
        <f>IF(Secondary!D17="c",Secondary!E17,0)</f>
        <v>0</v>
      </c>
      <c r="G369" s="41"/>
    </row>
    <row r="370" spans="1:7" ht="12.75">
      <c r="A370" s="39">
        <f t="shared" si="38"/>
        <v>201112</v>
      </c>
      <c r="B370" s="39" t="s">
        <v>35</v>
      </c>
      <c r="C370" s="40">
        <f>Secondary!$C18</f>
        <v>5401</v>
      </c>
      <c r="D370" s="39">
        <f t="shared" si="40"/>
        <v>4</v>
      </c>
      <c r="E370" s="39">
        <f t="shared" si="39"/>
        <v>538</v>
      </c>
      <c r="F370" s="41">
        <f>IF(Secondary!D18="c",Secondary!E18,0)</f>
        <v>0</v>
      </c>
      <c r="G370" s="41"/>
    </row>
    <row r="371" spans="1:7" ht="12.75">
      <c r="A371" s="39">
        <f t="shared" si="38"/>
        <v>201112</v>
      </c>
      <c r="B371" s="39" t="s">
        <v>35</v>
      </c>
      <c r="C371" s="40">
        <f>Secondary!$C11</f>
        <v>4060</v>
      </c>
      <c r="D371" s="39">
        <f t="shared" si="40"/>
        <v>5</v>
      </c>
      <c r="E371" s="39">
        <f t="shared" si="39"/>
        <v>538</v>
      </c>
      <c r="F371" s="41">
        <f>Secondary!F11</f>
        <v>1082</v>
      </c>
      <c r="G371" s="41"/>
    </row>
    <row r="372" spans="1:7" ht="12.75">
      <c r="A372" s="39">
        <f t="shared" si="38"/>
        <v>201112</v>
      </c>
      <c r="B372" s="39" t="s">
        <v>35</v>
      </c>
      <c r="C372" s="40">
        <f>Secondary!$C12</f>
        <v>4061</v>
      </c>
      <c r="D372" s="39">
        <f t="shared" si="40"/>
        <v>5</v>
      </c>
      <c r="E372" s="39">
        <f aca="true" t="shared" si="41" ref="E372:E396">AuthCode</f>
        <v>538</v>
      </c>
      <c r="F372" s="41">
        <f>Secondary!F12</f>
        <v>1346.5</v>
      </c>
      <c r="G372" s="41"/>
    </row>
    <row r="373" spans="1:7" ht="12.75">
      <c r="A373" s="39">
        <f t="shared" si="38"/>
        <v>201112</v>
      </c>
      <c r="B373" s="39" t="s">
        <v>35</v>
      </c>
      <c r="C373" s="40">
        <f>Secondary!$C13</f>
        <v>4062</v>
      </c>
      <c r="D373" s="39">
        <f t="shared" si="40"/>
        <v>5</v>
      </c>
      <c r="E373" s="39">
        <f t="shared" si="41"/>
        <v>538</v>
      </c>
      <c r="F373" s="41">
        <f>Secondary!F13</f>
        <v>1203</v>
      </c>
      <c r="G373" s="41"/>
    </row>
    <row r="374" spans="1:7" ht="12.75">
      <c r="A374" s="39">
        <f t="shared" si="38"/>
        <v>201112</v>
      </c>
      <c r="B374" s="39" t="s">
        <v>35</v>
      </c>
      <c r="C374" s="40">
        <f>Secondary!$C14</f>
        <v>4065</v>
      </c>
      <c r="D374" s="39">
        <f t="shared" si="40"/>
        <v>5</v>
      </c>
      <c r="E374" s="39">
        <f t="shared" si="41"/>
        <v>538</v>
      </c>
      <c r="F374" s="41">
        <f>Secondary!F14</f>
        <v>1380</v>
      </c>
      <c r="G374" s="41"/>
    </row>
    <row r="375" spans="1:7" ht="12.75">
      <c r="A375" s="39">
        <f t="shared" si="38"/>
        <v>201112</v>
      </c>
      <c r="B375" s="39" t="s">
        <v>35</v>
      </c>
      <c r="C375" s="40">
        <f>Secondary!$C15</f>
        <v>4066</v>
      </c>
      <c r="D375" s="39">
        <f t="shared" si="40"/>
        <v>5</v>
      </c>
      <c r="E375" s="39">
        <f t="shared" si="41"/>
        <v>538</v>
      </c>
      <c r="F375" s="41">
        <f>Secondary!F15</f>
        <v>834</v>
      </c>
      <c r="G375" s="41"/>
    </row>
    <row r="376" spans="1:7" ht="12.75">
      <c r="A376" s="39">
        <f aca="true" t="shared" si="42" ref="A376:A400">year</f>
        <v>201112</v>
      </c>
      <c r="B376" s="39" t="s">
        <v>35</v>
      </c>
      <c r="C376" s="40">
        <f>Secondary!$C16</f>
        <v>4612</v>
      </c>
      <c r="D376" s="39">
        <f t="shared" si="40"/>
        <v>5</v>
      </c>
      <c r="E376" s="39">
        <f t="shared" si="41"/>
        <v>538</v>
      </c>
      <c r="F376" s="41">
        <f>Secondary!F16</f>
        <v>633</v>
      </c>
      <c r="G376" s="41"/>
    </row>
    <row r="377" spans="1:7" ht="12.75">
      <c r="A377" s="39">
        <f t="shared" si="42"/>
        <v>201112</v>
      </c>
      <c r="B377" s="39" t="s">
        <v>35</v>
      </c>
      <c r="C377" s="40">
        <f>Secondary!$C17</f>
        <v>5400</v>
      </c>
      <c r="D377" s="39">
        <f t="shared" si="40"/>
        <v>5</v>
      </c>
      <c r="E377" s="39">
        <f t="shared" si="41"/>
        <v>538</v>
      </c>
      <c r="F377" s="41">
        <f>Secondary!F17</f>
        <v>1908.5</v>
      </c>
      <c r="G377" s="41"/>
    </row>
    <row r="378" spans="1:7" ht="12.75">
      <c r="A378" s="39">
        <f t="shared" si="42"/>
        <v>201112</v>
      </c>
      <c r="B378" s="39" t="s">
        <v>35</v>
      </c>
      <c r="C378" s="40">
        <f>Secondary!$C18</f>
        <v>5401</v>
      </c>
      <c r="D378" s="39">
        <f t="shared" si="40"/>
        <v>5</v>
      </c>
      <c r="E378" s="39">
        <f t="shared" si="41"/>
        <v>538</v>
      </c>
      <c r="F378" s="41">
        <f>Secondary!F18</f>
        <v>1330.5</v>
      </c>
      <c r="G378" s="41"/>
    </row>
    <row r="379" spans="1:7" ht="12.75">
      <c r="A379" s="39">
        <f t="shared" si="42"/>
        <v>201112</v>
      </c>
      <c r="B379" s="39" t="s">
        <v>35</v>
      </c>
      <c r="C379" s="40">
        <f>Secondary!$C11</f>
        <v>4060</v>
      </c>
      <c r="D379" s="39">
        <f t="shared" si="40"/>
        <v>6</v>
      </c>
      <c r="E379" s="39">
        <f t="shared" si="41"/>
        <v>538</v>
      </c>
      <c r="F379" s="41">
        <f>Secondary!G11</f>
        <v>4466.6690961091235</v>
      </c>
      <c r="G379" s="41"/>
    </row>
    <row r="380" spans="1:7" ht="12.75">
      <c r="A380" s="39">
        <f t="shared" si="42"/>
        <v>201112</v>
      </c>
      <c r="B380" s="39" t="s">
        <v>35</v>
      </c>
      <c r="C380" s="40">
        <f>Secondary!$C12</f>
        <v>4061</v>
      </c>
      <c r="D380" s="39">
        <f t="shared" si="40"/>
        <v>6</v>
      </c>
      <c r="E380" s="39">
        <f t="shared" si="41"/>
        <v>538</v>
      </c>
      <c r="F380" s="41">
        <f>Secondary!G12</f>
        <v>5247.276627831697</v>
      </c>
      <c r="G380" s="41"/>
    </row>
    <row r="381" spans="1:7" ht="12.75">
      <c r="A381" s="39">
        <f t="shared" si="42"/>
        <v>201112</v>
      </c>
      <c r="B381" s="39" t="s">
        <v>35</v>
      </c>
      <c r="C381" s="40">
        <f>Secondary!$C13</f>
        <v>4062</v>
      </c>
      <c r="D381" s="39">
        <f t="shared" si="40"/>
        <v>6</v>
      </c>
      <c r="E381" s="39">
        <f t="shared" si="41"/>
        <v>538</v>
      </c>
      <c r="F381" s="41">
        <f>Secondary!G13</f>
        <v>5041.884599165592</v>
      </c>
      <c r="G381" s="41"/>
    </row>
    <row r="382" spans="1:7" ht="12.75">
      <c r="A382" s="39">
        <f t="shared" si="42"/>
        <v>201112</v>
      </c>
      <c r="B382" s="39" t="s">
        <v>35</v>
      </c>
      <c r="C382" s="40">
        <f>Secondary!$C14</f>
        <v>4065</v>
      </c>
      <c r="D382" s="39">
        <f t="shared" si="40"/>
        <v>6</v>
      </c>
      <c r="E382" s="39">
        <f t="shared" si="41"/>
        <v>538</v>
      </c>
      <c r="F382" s="41">
        <f>Secondary!G14</f>
        <v>5405.636299216218</v>
      </c>
      <c r="G382" s="41"/>
    </row>
    <row r="383" spans="1:7" ht="12.75">
      <c r="A383" s="39">
        <f t="shared" si="42"/>
        <v>201112</v>
      </c>
      <c r="B383" s="39" t="s">
        <v>35</v>
      </c>
      <c r="C383" s="40">
        <f>Secondary!$C15</f>
        <v>4066</v>
      </c>
      <c r="D383" s="39">
        <f t="shared" si="40"/>
        <v>6</v>
      </c>
      <c r="E383" s="39">
        <f t="shared" si="41"/>
        <v>538</v>
      </c>
      <c r="F383" s="41">
        <f>Secondary!G15</f>
        <v>3476.206103063918</v>
      </c>
      <c r="G383" s="41"/>
    </row>
    <row r="384" spans="1:7" ht="12.75">
      <c r="A384" s="39">
        <f t="shared" si="42"/>
        <v>201112</v>
      </c>
      <c r="B384" s="39" t="s">
        <v>35</v>
      </c>
      <c r="C384" s="40">
        <f>Secondary!$C16</f>
        <v>4612</v>
      </c>
      <c r="D384" s="39">
        <f t="shared" si="40"/>
        <v>6</v>
      </c>
      <c r="E384" s="39">
        <f t="shared" si="41"/>
        <v>538</v>
      </c>
      <c r="F384" s="41">
        <f>Secondary!G16</f>
        <v>2515.9125805611498</v>
      </c>
      <c r="G384" s="41"/>
    </row>
    <row r="385" spans="1:7" ht="12.75">
      <c r="A385" s="39">
        <f t="shared" si="42"/>
        <v>201112</v>
      </c>
      <c r="B385" s="39" t="s">
        <v>35</v>
      </c>
      <c r="C385" s="40">
        <f>Secondary!$C17</f>
        <v>5400</v>
      </c>
      <c r="D385" s="39">
        <f t="shared" si="40"/>
        <v>6</v>
      </c>
      <c r="E385" s="39">
        <f t="shared" si="41"/>
        <v>538</v>
      </c>
      <c r="F385" s="41">
        <f>Secondary!G17</f>
        <v>7036.487830127053</v>
      </c>
      <c r="G385" s="41"/>
    </row>
    <row r="386" spans="1:7" ht="12.75">
      <c r="A386" s="39">
        <f t="shared" si="42"/>
        <v>201112</v>
      </c>
      <c r="B386" s="39" t="s">
        <v>35</v>
      </c>
      <c r="C386" s="40">
        <f>Secondary!$C18</f>
        <v>5401</v>
      </c>
      <c r="D386" s="39">
        <f t="shared" si="40"/>
        <v>6</v>
      </c>
      <c r="E386" s="39">
        <f t="shared" si="41"/>
        <v>538</v>
      </c>
      <c r="F386" s="41">
        <f>Secondary!G18</f>
        <v>5413.6546962529965</v>
      </c>
      <c r="G386" s="41"/>
    </row>
    <row r="387" spans="1:7" ht="12.75">
      <c r="A387" s="39">
        <f t="shared" si="42"/>
        <v>201112</v>
      </c>
      <c r="B387" s="39" t="s">
        <v>35</v>
      </c>
      <c r="C387" s="40">
        <f>Secondary!$C11</f>
        <v>4060</v>
      </c>
      <c r="D387" s="39">
        <f t="shared" si="40"/>
        <v>7</v>
      </c>
      <c r="E387" s="39">
        <f t="shared" si="41"/>
        <v>538</v>
      </c>
      <c r="F387" s="41">
        <f>Secondary!H11</f>
        <v>4128.159977919707</v>
      </c>
      <c r="G387" s="41"/>
    </row>
    <row r="388" spans="1:7" ht="12.75">
      <c r="A388" s="39">
        <f t="shared" si="42"/>
        <v>201112</v>
      </c>
      <c r="B388" s="39" t="s">
        <v>35</v>
      </c>
      <c r="C388" s="40">
        <f>Secondary!$C12</f>
        <v>4061</v>
      </c>
      <c r="D388" s="39">
        <f t="shared" si="40"/>
        <v>7</v>
      </c>
      <c r="E388" s="39">
        <f t="shared" si="41"/>
        <v>538</v>
      </c>
      <c r="F388" s="41">
        <f>Secondary!H12</f>
        <v>3896.974844286444</v>
      </c>
      <c r="G388" s="41"/>
    </row>
    <row r="389" spans="1:7" ht="12.75">
      <c r="A389" s="39">
        <f t="shared" si="42"/>
        <v>201112</v>
      </c>
      <c r="B389" s="39" t="s">
        <v>35</v>
      </c>
      <c r="C389" s="40">
        <f>Secondary!$C13</f>
        <v>4062</v>
      </c>
      <c r="D389" s="39">
        <f t="shared" si="40"/>
        <v>7</v>
      </c>
      <c r="E389" s="39">
        <f t="shared" si="41"/>
        <v>538</v>
      </c>
      <c r="F389" s="41">
        <f>Secondary!H13</f>
        <v>4191.092767386194</v>
      </c>
      <c r="G389" s="41"/>
    </row>
    <row r="390" spans="1:7" ht="12.75">
      <c r="A390" s="39">
        <f t="shared" si="42"/>
        <v>201112</v>
      </c>
      <c r="B390" s="39" t="s">
        <v>35</v>
      </c>
      <c r="C390" s="40">
        <f>Secondary!$C14</f>
        <v>4065</v>
      </c>
      <c r="D390" s="39">
        <f t="shared" si="40"/>
        <v>7</v>
      </c>
      <c r="E390" s="39">
        <f t="shared" si="41"/>
        <v>538</v>
      </c>
      <c r="F390" s="41">
        <f>Secondary!H14</f>
        <v>3917.12775305523</v>
      </c>
      <c r="G390" s="41"/>
    </row>
    <row r="391" spans="1:7" ht="12.75">
      <c r="A391" s="39">
        <f t="shared" si="42"/>
        <v>201112</v>
      </c>
      <c r="B391" s="39" t="s">
        <v>35</v>
      </c>
      <c r="C391" s="40">
        <f>Secondary!$C15</f>
        <v>4066</v>
      </c>
      <c r="D391" s="39">
        <f t="shared" si="40"/>
        <v>7</v>
      </c>
      <c r="E391" s="39">
        <f t="shared" si="41"/>
        <v>538</v>
      </c>
      <c r="F391" s="41">
        <f>Secondary!H15</f>
        <v>4168.112833409974</v>
      </c>
      <c r="G391" s="41"/>
    </row>
    <row r="392" spans="1:7" ht="12.75">
      <c r="A392" s="39">
        <f t="shared" si="42"/>
        <v>201112</v>
      </c>
      <c r="B392" s="39" t="s">
        <v>35</v>
      </c>
      <c r="C392" s="40">
        <f>Secondary!$C16</f>
        <v>4612</v>
      </c>
      <c r="D392" s="39">
        <f t="shared" si="40"/>
        <v>7</v>
      </c>
      <c r="E392" s="39">
        <f t="shared" si="41"/>
        <v>538</v>
      </c>
      <c r="F392" s="41">
        <f>Secondary!H16</f>
        <v>3974.585435325671</v>
      </c>
      <c r="G392" s="41"/>
    </row>
    <row r="393" spans="1:7" ht="12.75">
      <c r="A393" s="39">
        <f t="shared" si="42"/>
        <v>201112</v>
      </c>
      <c r="B393" s="39" t="s">
        <v>35</v>
      </c>
      <c r="C393" s="40">
        <f>Secondary!$C17</f>
        <v>5400</v>
      </c>
      <c r="D393" s="39">
        <f t="shared" si="40"/>
        <v>7</v>
      </c>
      <c r="E393" s="39">
        <f t="shared" si="41"/>
        <v>538</v>
      </c>
      <c r="F393" s="41">
        <f>Secondary!H17</f>
        <v>3686.9205292779943</v>
      </c>
      <c r="G393" s="41"/>
    </row>
    <row r="394" spans="1:7" ht="12.75">
      <c r="A394" s="39">
        <f t="shared" si="42"/>
        <v>201112</v>
      </c>
      <c r="B394" s="39" t="s">
        <v>35</v>
      </c>
      <c r="C394" s="40">
        <f>Secondary!$C18</f>
        <v>5401</v>
      </c>
      <c r="D394" s="39">
        <f t="shared" si="40"/>
        <v>7</v>
      </c>
      <c r="E394" s="39">
        <f t="shared" si="41"/>
        <v>538</v>
      </c>
      <c r="F394" s="41">
        <f>Secondary!H18</f>
        <v>4068.8874079316024</v>
      </c>
      <c r="G394" s="41"/>
    </row>
    <row r="395" spans="1:7" ht="12.75">
      <c r="A395" s="39">
        <f t="shared" si="42"/>
        <v>201112</v>
      </c>
      <c r="B395" s="39" t="s">
        <v>35</v>
      </c>
      <c r="C395" s="40">
        <f>Secondary!$C11</f>
        <v>4060</v>
      </c>
      <c r="D395" s="39">
        <f t="shared" si="40"/>
        <v>8</v>
      </c>
      <c r="E395" s="39">
        <f t="shared" si="41"/>
        <v>538</v>
      </c>
      <c r="F395" s="41">
        <f>Secondary!I11</f>
        <v>119.11762587015644</v>
      </c>
      <c r="G395" s="41"/>
    </row>
    <row r="396" spans="1:7" ht="12.75">
      <c r="A396" s="39">
        <f t="shared" si="42"/>
        <v>201112</v>
      </c>
      <c r="B396" s="39" t="s">
        <v>35</v>
      </c>
      <c r="C396" s="40">
        <f>Secondary!$C12</f>
        <v>4061</v>
      </c>
      <c r="D396" s="39">
        <f t="shared" si="40"/>
        <v>8</v>
      </c>
      <c r="E396" s="39">
        <f t="shared" si="41"/>
        <v>538</v>
      </c>
      <c r="F396" s="41">
        <f>Secondary!I12</f>
        <v>262.0456326968785</v>
      </c>
      <c r="G396" s="41"/>
    </row>
    <row r="397" spans="1:7" ht="12.75">
      <c r="A397" s="39">
        <f t="shared" si="42"/>
        <v>201112</v>
      </c>
      <c r="B397" s="39" t="s">
        <v>35</v>
      </c>
      <c r="C397" s="40">
        <f>Secondary!$C13</f>
        <v>4062</v>
      </c>
      <c r="D397" s="39">
        <f t="shared" si="40"/>
        <v>8</v>
      </c>
      <c r="E397" s="39">
        <f aca="true" t="shared" si="43" ref="E397:E424">AuthCode</f>
        <v>538</v>
      </c>
      <c r="F397" s="41">
        <f>Secondary!I13</f>
        <v>235.7667686239601</v>
      </c>
      <c r="G397" s="41"/>
    </row>
    <row r="398" spans="1:7" ht="12.75">
      <c r="A398" s="39">
        <f t="shared" si="42"/>
        <v>201112</v>
      </c>
      <c r="B398" s="39" t="s">
        <v>35</v>
      </c>
      <c r="C398" s="40">
        <f>Secondary!$C14</f>
        <v>4065</v>
      </c>
      <c r="D398" s="39">
        <f t="shared" si="40"/>
        <v>8</v>
      </c>
      <c r="E398" s="39">
        <f t="shared" si="43"/>
        <v>538</v>
      </c>
      <c r="F398" s="41">
        <f>Secondary!I14</f>
        <v>16.374250531174642</v>
      </c>
      <c r="G398" s="41"/>
    </row>
    <row r="399" spans="1:7" ht="12.75">
      <c r="A399" s="39">
        <f t="shared" si="42"/>
        <v>201112</v>
      </c>
      <c r="B399" s="39" t="s">
        <v>35</v>
      </c>
      <c r="C399" s="40">
        <f>Secondary!$C15</f>
        <v>4066</v>
      </c>
      <c r="D399" s="39">
        <f t="shared" si="40"/>
        <v>8</v>
      </c>
      <c r="E399" s="39">
        <f t="shared" si="43"/>
        <v>538</v>
      </c>
      <c r="F399" s="41">
        <f>Secondary!I15</f>
        <v>21.271222652647435</v>
      </c>
      <c r="G399" s="41"/>
    </row>
    <row r="400" spans="1:7" ht="12.75">
      <c r="A400" s="39">
        <f t="shared" si="42"/>
        <v>201112</v>
      </c>
      <c r="B400" s="39" t="s">
        <v>35</v>
      </c>
      <c r="C400" s="40">
        <f>Secondary!$C16</f>
        <v>4612</v>
      </c>
      <c r="D400" s="39">
        <f t="shared" si="40"/>
        <v>8</v>
      </c>
      <c r="E400" s="39">
        <f t="shared" si="43"/>
        <v>538</v>
      </c>
      <c r="F400" s="41">
        <f>Secondary!I16</f>
        <v>39.32880735057835</v>
      </c>
      <c r="G400" s="41"/>
    </row>
    <row r="401" spans="1:7" ht="12.75">
      <c r="A401" s="39">
        <f aca="true" t="shared" si="44" ref="A401:A424">year</f>
        <v>201112</v>
      </c>
      <c r="B401" s="39" t="s">
        <v>35</v>
      </c>
      <c r="C401" s="40">
        <f>Secondary!$C17</f>
        <v>5400</v>
      </c>
      <c r="D401" s="39">
        <f t="shared" si="40"/>
        <v>8</v>
      </c>
      <c r="E401" s="39">
        <f t="shared" si="43"/>
        <v>538</v>
      </c>
      <c r="F401" s="41">
        <f>Secondary!I17</f>
        <v>34.58486560790159</v>
      </c>
      <c r="G401" s="41"/>
    </row>
    <row r="402" spans="1:7" ht="12.75">
      <c r="A402" s="39">
        <f t="shared" si="44"/>
        <v>201112</v>
      </c>
      <c r="B402" s="39" t="s">
        <v>35</v>
      </c>
      <c r="C402" s="40">
        <f>Secondary!$C18</f>
        <v>5401</v>
      </c>
      <c r="D402" s="39">
        <f t="shared" si="40"/>
        <v>8</v>
      </c>
      <c r="E402" s="39">
        <f t="shared" si="43"/>
        <v>538</v>
      </c>
      <c r="F402" s="41">
        <f>Secondary!I18</f>
        <v>188.73225476469747</v>
      </c>
      <c r="G402" s="41"/>
    </row>
    <row r="403" spans="1:7" ht="12.75">
      <c r="A403" s="39">
        <f t="shared" si="44"/>
        <v>201112</v>
      </c>
      <c r="B403" s="39" t="s">
        <v>35</v>
      </c>
      <c r="C403" s="40">
        <f>Secondary!$C11</f>
        <v>4060</v>
      </c>
      <c r="D403" s="39">
        <f t="shared" si="40"/>
        <v>9</v>
      </c>
      <c r="E403" s="39">
        <f t="shared" si="43"/>
        <v>538</v>
      </c>
      <c r="F403" s="41">
        <f>Secondary!J11</f>
        <v>0</v>
      </c>
      <c r="G403" s="41"/>
    </row>
    <row r="404" spans="1:7" ht="12.75">
      <c r="A404" s="39">
        <f t="shared" si="44"/>
        <v>201112</v>
      </c>
      <c r="B404" s="39" t="s">
        <v>35</v>
      </c>
      <c r="C404" s="40">
        <f>Secondary!$C12</f>
        <v>4061</v>
      </c>
      <c r="D404" s="39">
        <f t="shared" si="40"/>
        <v>9</v>
      </c>
      <c r="E404" s="39">
        <f t="shared" si="43"/>
        <v>538</v>
      </c>
      <c r="F404" s="41">
        <f>Secondary!J12</f>
        <v>0</v>
      </c>
      <c r="G404" s="41"/>
    </row>
    <row r="405" spans="1:7" ht="12.75">
      <c r="A405" s="39">
        <f t="shared" si="44"/>
        <v>201112</v>
      </c>
      <c r="B405" s="39" t="s">
        <v>35</v>
      </c>
      <c r="C405" s="40">
        <f>Secondary!$C13</f>
        <v>4062</v>
      </c>
      <c r="D405" s="39">
        <f t="shared" si="40"/>
        <v>9</v>
      </c>
      <c r="E405" s="39">
        <f t="shared" si="43"/>
        <v>538</v>
      </c>
      <c r="F405" s="41">
        <f>Secondary!J13</f>
        <v>0</v>
      </c>
      <c r="G405" s="41"/>
    </row>
    <row r="406" spans="1:7" ht="12.75">
      <c r="A406" s="39">
        <f t="shared" si="44"/>
        <v>201112</v>
      </c>
      <c r="B406" s="39" t="s">
        <v>35</v>
      </c>
      <c r="C406" s="40">
        <f>Secondary!$C14</f>
        <v>4065</v>
      </c>
      <c r="D406" s="39">
        <f t="shared" si="40"/>
        <v>9</v>
      </c>
      <c r="E406" s="39">
        <f t="shared" si="43"/>
        <v>538</v>
      </c>
      <c r="F406" s="41">
        <f>Secondary!J14</f>
        <v>0</v>
      </c>
      <c r="G406" s="41"/>
    </row>
    <row r="407" spans="1:7" ht="12.75">
      <c r="A407" s="39">
        <f t="shared" si="44"/>
        <v>201112</v>
      </c>
      <c r="B407" s="39" t="s">
        <v>35</v>
      </c>
      <c r="C407" s="40">
        <f>Secondary!$C15</f>
        <v>4066</v>
      </c>
      <c r="D407" s="39">
        <f t="shared" si="40"/>
        <v>9</v>
      </c>
      <c r="E407" s="39">
        <f t="shared" si="43"/>
        <v>538</v>
      </c>
      <c r="F407" s="41">
        <f>Secondary!J15</f>
        <v>0</v>
      </c>
      <c r="G407" s="41"/>
    </row>
    <row r="408" spans="1:7" ht="12.75">
      <c r="A408" s="39">
        <f t="shared" si="44"/>
        <v>201112</v>
      </c>
      <c r="B408" s="39" t="s">
        <v>35</v>
      </c>
      <c r="C408" s="40">
        <f>Secondary!$C16</f>
        <v>4612</v>
      </c>
      <c r="D408" s="39">
        <f t="shared" si="40"/>
        <v>9</v>
      </c>
      <c r="E408" s="39">
        <f t="shared" si="43"/>
        <v>538</v>
      </c>
      <c r="F408" s="41">
        <f>Secondary!J16</f>
        <v>0</v>
      </c>
      <c r="G408" s="41"/>
    </row>
    <row r="409" spans="1:7" ht="12.75">
      <c r="A409" s="39">
        <f t="shared" si="44"/>
        <v>201112</v>
      </c>
      <c r="B409" s="39" t="s">
        <v>35</v>
      </c>
      <c r="C409" s="40">
        <f>Secondary!$C17</f>
        <v>5400</v>
      </c>
      <c r="D409" s="39">
        <f t="shared" si="40"/>
        <v>9</v>
      </c>
      <c r="E409" s="39">
        <f t="shared" si="43"/>
        <v>538</v>
      </c>
      <c r="F409" s="41">
        <f>Secondary!J17</f>
        <v>0</v>
      </c>
      <c r="G409" s="41"/>
    </row>
    <row r="410" spans="1:7" ht="12.75">
      <c r="A410" s="39">
        <f t="shared" si="44"/>
        <v>201112</v>
      </c>
      <c r="B410" s="39" t="s">
        <v>35</v>
      </c>
      <c r="C410" s="40">
        <f>Secondary!$C18</f>
        <v>5401</v>
      </c>
      <c r="D410" s="39">
        <f t="shared" si="40"/>
        <v>9</v>
      </c>
      <c r="E410" s="39">
        <f t="shared" si="43"/>
        <v>538</v>
      </c>
      <c r="F410" s="41">
        <f>Secondary!J18</f>
        <v>0</v>
      </c>
      <c r="G410" s="41"/>
    </row>
    <row r="411" spans="1:13" ht="12.75">
      <c r="A411" s="39">
        <f t="shared" si="44"/>
        <v>201112</v>
      </c>
      <c r="B411" s="39" t="s">
        <v>35</v>
      </c>
      <c r="C411" s="40">
        <v>8883</v>
      </c>
      <c r="D411" s="39">
        <v>5</v>
      </c>
      <c r="E411" s="39">
        <f t="shared" si="43"/>
        <v>538</v>
      </c>
      <c r="F411" s="41">
        <f>Secondary!F20</f>
        <v>9717.5</v>
      </c>
      <c r="K411" s="41"/>
      <c r="L411" s="41"/>
      <c r="M411" s="41"/>
    </row>
    <row r="412" spans="1:7" ht="12.75">
      <c r="A412" s="39">
        <f t="shared" si="44"/>
        <v>201112</v>
      </c>
      <c r="B412" s="39" t="s">
        <v>35</v>
      </c>
      <c r="C412" s="40">
        <v>8883</v>
      </c>
      <c r="D412" s="39">
        <f>D411+1</f>
        <v>6</v>
      </c>
      <c r="E412" s="39">
        <f t="shared" si="43"/>
        <v>538</v>
      </c>
      <c r="F412" s="41">
        <f>Secondary!G20</f>
        <v>38603.72783232775</v>
      </c>
      <c r="G412" s="41"/>
    </row>
    <row r="413" spans="1:7" ht="12.75">
      <c r="A413" s="39">
        <f t="shared" si="44"/>
        <v>201112</v>
      </c>
      <c r="B413" s="39" t="s">
        <v>35</v>
      </c>
      <c r="C413" s="40">
        <v>8883</v>
      </c>
      <c r="D413" s="39">
        <f>D412+1</f>
        <v>7</v>
      </c>
      <c r="E413" s="39">
        <f t="shared" si="43"/>
        <v>538</v>
      </c>
      <c r="F413" s="41">
        <f>Secondary!H20</f>
        <v>3972.5986964062513</v>
      </c>
      <c r="G413" s="41"/>
    </row>
    <row r="414" spans="1:7" ht="12.75">
      <c r="A414" s="39">
        <f t="shared" si="44"/>
        <v>201112</v>
      </c>
      <c r="B414" s="39" t="s">
        <v>35</v>
      </c>
      <c r="C414" s="40">
        <v>8883</v>
      </c>
      <c r="D414" s="39">
        <f>D413+1</f>
        <v>8</v>
      </c>
      <c r="E414" s="39">
        <f t="shared" si="43"/>
        <v>538</v>
      </c>
      <c r="F414" s="41">
        <f>Secondary!I20</f>
        <v>917.2214280979947</v>
      </c>
      <c r="G414" s="41"/>
    </row>
    <row r="415" spans="1:8" ht="12.75">
      <c r="A415" s="39">
        <f t="shared" si="44"/>
        <v>201112</v>
      </c>
      <c r="B415" s="39" t="s">
        <v>35</v>
      </c>
      <c r="C415" s="40">
        <v>8883</v>
      </c>
      <c r="D415" s="39">
        <f>D414+1</f>
        <v>9</v>
      </c>
      <c r="E415" s="39">
        <f t="shared" si="43"/>
        <v>538</v>
      </c>
      <c r="F415" s="41">
        <f>Secondary!J20</f>
        <v>0</v>
      </c>
      <c r="G415" s="41"/>
      <c r="H415" s="39" t="s">
        <v>240</v>
      </c>
    </row>
    <row r="416" spans="1:7" ht="12.75">
      <c r="A416" s="39">
        <f t="shared" si="44"/>
        <v>201112</v>
      </c>
      <c r="B416" s="39" t="s">
        <v>35</v>
      </c>
      <c r="C416" s="40">
        <f>Special!C11</f>
        <v>7012</v>
      </c>
      <c r="D416" s="39">
        <v>3</v>
      </c>
      <c r="E416" s="39">
        <f t="shared" si="43"/>
        <v>538</v>
      </c>
      <c r="F416" s="41">
        <f>IF(Special!D11="o",Special!E11,0)</f>
        <v>0</v>
      </c>
      <c r="G416" s="41"/>
    </row>
    <row r="417" spans="1:7" ht="12.75">
      <c r="A417" s="39">
        <f t="shared" si="44"/>
        <v>201112</v>
      </c>
      <c r="B417" s="39" t="s">
        <v>35</v>
      </c>
      <c r="C417" s="40">
        <f>Special!C12</f>
        <v>7015</v>
      </c>
      <c r="D417" s="39">
        <v>3</v>
      </c>
      <c r="E417" s="39">
        <f t="shared" si="43"/>
        <v>538</v>
      </c>
      <c r="F417" s="41">
        <f>IF(Special!D12="o",Special!E12,0)</f>
        <v>0</v>
      </c>
      <c r="G417" s="41"/>
    </row>
    <row r="418" spans="1:7" ht="12.75">
      <c r="A418" s="39">
        <f t="shared" si="44"/>
        <v>201112</v>
      </c>
      <c r="B418" s="39" t="s">
        <v>35</v>
      </c>
      <c r="C418" s="40">
        <f>Special!C13</f>
        <v>7018</v>
      </c>
      <c r="D418" s="39">
        <v>3</v>
      </c>
      <c r="E418" s="39">
        <f t="shared" si="43"/>
        <v>538</v>
      </c>
      <c r="F418" s="41">
        <f>IF(Special!D13="o",Special!E13,0)</f>
        <v>0</v>
      </c>
      <c r="G418" s="41"/>
    </row>
    <row r="419" spans="1:7" ht="12.75">
      <c r="A419" s="39">
        <f t="shared" si="44"/>
        <v>201112</v>
      </c>
      <c r="B419" s="39" t="s">
        <v>35</v>
      </c>
      <c r="C419" s="40">
        <f>Special!C11</f>
        <v>7012</v>
      </c>
      <c r="D419" s="39">
        <f aca="true" t="shared" si="45" ref="D419:D436">D416+1</f>
        <v>4</v>
      </c>
      <c r="E419" s="39">
        <f t="shared" si="43"/>
        <v>538</v>
      </c>
      <c r="F419" s="41">
        <f>IF(Special!D11="c",Special!E11,0)</f>
        <v>0</v>
      </c>
      <c r="G419" s="41"/>
    </row>
    <row r="420" spans="1:7" ht="12.75">
      <c r="A420" s="39">
        <f t="shared" si="44"/>
        <v>201112</v>
      </c>
      <c r="B420" s="39" t="s">
        <v>35</v>
      </c>
      <c r="C420" s="40">
        <f>Special!C12</f>
        <v>7015</v>
      </c>
      <c r="D420" s="39">
        <f t="shared" si="45"/>
        <v>4</v>
      </c>
      <c r="E420" s="39">
        <f t="shared" si="43"/>
        <v>538</v>
      </c>
      <c r="F420" s="41">
        <f>IF(Special!D12="c",Special!E12,0)</f>
        <v>0</v>
      </c>
      <c r="G420" s="41"/>
    </row>
    <row r="421" spans="1:7" ht="12.75">
      <c r="A421" s="39">
        <f t="shared" si="44"/>
        <v>201112</v>
      </c>
      <c r="B421" s="39" t="s">
        <v>35</v>
      </c>
      <c r="C421" s="40">
        <f>Special!C13</f>
        <v>7018</v>
      </c>
      <c r="D421" s="39">
        <f t="shared" si="45"/>
        <v>4</v>
      </c>
      <c r="E421" s="39">
        <f t="shared" si="43"/>
        <v>538</v>
      </c>
      <c r="F421" s="41">
        <f>IF(Special!D13="c",Special!E13,0)</f>
        <v>0</v>
      </c>
      <c r="G421" s="41"/>
    </row>
    <row r="422" spans="1:7" ht="12.75">
      <c r="A422" s="39">
        <f t="shared" si="44"/>
        <v>201112</v>
      </c>
      <c r="B422" s="39" t="s">
        <v>35</v>
      </c>
      <c r="C422" s="40">
        <f>Special!C11</f>
        <v>7012</v>
      </c>
      <c r="D422" s="39">
        <f t="shared" si="45"/>
        <v>5</v>
      </c>
      <c r="E422" s="39">
        <f t="shared" si="43"/>
        <v>538</v>
      </c>
      <c r="F422" s="41">
        <f>Special!F11</f>
        <v>58.25</v>
      </c>
      <c r="G422" s="41"/>
    </row>
    <row r="423" spans="1:7" ht="12.75">
      <c r="A423" s="39">
        <f t="shared" si="44"/>
        <v>201112</v>
      </c>
      <c r="B423" s="39" t="s">
        <v>35</v>
      </c>
      <c r="C423" s="40">
        <f>Special!C12</f>
        <v>7015</v>
      </c>
      <c r="D423" s="39">
        <f t="shared" si="45"/>
        <v>5</v>
      </c>
      <c r="E423" s="39">
        <f t="shared" si="43"/>
        <v>538</v>
      </c>
      <c r="F423" s="41">
        <f>Special!F12</f>
        <v>99.75</v>
      </c>
      <c r="G423" s="41"/>
    </row>
    <row r="424" spans="1:7" ht="12.75">
      <c r="A424" s="39">
        <f t="shared" si="44"/>
        <v>201112</v>
      </c>
      <c r="B424" s="39" t="s">
        <v>35</v>
      </c>
      <c r="C424" s="40">
        <f>Special!C13</f>
        <v>7018</v>
      </c>
      <c r="D424" s="39">
        <f t="shared" si="45"/>
        <v>5</v>
      </c>
      <c r="E424" s="39">
        <f t="shared" si="43"/>
        <v>538</v>
      </c>
      <c r="F424" s="41">
        <f>Special!F13</f>
        <v>111.25</v>
      </c>
      <c r="G424" s="41"/>
    </row>
    <row r="425" spans="1:7" ht="12.75">
      <c r="A425" s="39">
        <f aca="true" t="shared" si="46" ref="A425:A456">year</f>
        <v>201112</v>
      </c>
      <c r="B425" s="39" t="s">
        <v>35</v>
      </c>
      <c r="C425" s="40">
        <f>Special!C11</f>
        <v>7012</v>
      </c>
      <c r="D425" s="39">
        <f t="shared" si="45"/>
        <v>6</v>
      </c>
      <c r="E425" s="39">
        <f aca="true" t="shared" si="47" ref="E425:E456">AuthCode</f>
        <v>538</v>
      </c>
      <c r="F425" s="41">
        <f>Special!G11</f>
        <v>1200.8613699510447</v>
      </c>
      <c r="G425" s="41"/>
    </row>
    <row r="426" spans="1:7" ht="12.75">
      <c r="A426" s="39">
        <f t="shared" si="46"/>
        <v>201112</v>
      </c>
      <c r="B426" s="39" t="s">
        <v>35</v>
      </c>
      <c r="C426" s="40">
        <f>Special!C12</f>
        <v>7015</v>
      </c>
      <c r="D426" s="39">
        <f t="shared" si="45"/>
        <v>6</v>
      </c>
      <c r="E426" s="39">
        <f t="shared" si="47"/>
        <v>538</v>
      </c>
      <c r="F426" s="41">
        <f>Special!G12</f>
        <v>1228.957030919398</v>
      </c>
      <c r="G426" s="41"/>
    </row>
    <row r="427" spans="1:7" ht="12.75">
      <c r="A427" s="39">
        <f t="shared" si="46"/>
        <v>201112</v>
      </c>
      <c r="B427" s="39" t="s">
        <v>35</v>
      </c>
      <c r="C427" s="40">
        <f>Special!C13</f>
        <v>7018</v>
      </c>
      <c r="D427" s="39">
        <f t="shared" si="45"/>
        <v>6</v>
      </c>
      <c r="E427" s="39">
        <f t="shared" si="47"/>
        <v>538</v>
      </c>
      <c r="F427" s="41">
        <f>Special!G13</f>
        <v>3024.1714723242458</v>
      </c>
      <c r="G427" s="41"/>
    </row>
    <row r="428" spans="1:7" ht="12.75">
      <c r="A428" s="39">
        <f t="shared" si="46"/>
        <v>201112</v>
      </c>
      <c r="B428" s="39" t="s">
        <v>35</v>
      </c>
      <c r="C428" s="40">
        <f>Special!C11</f>
        <v>7012</v>
      </c>
      <c r="D428" s="39">
        <f t="shared" si="45"/>
        <v>7</v>
      </c>
      <c r="E428" s="39">
        <f t="shared" si="47"/>
        <v>538</v>
      </c>
      <c r="F428" s="41">
        <f>Special!H11</f>
        <v>20615.645836069438</v>
      </c>
      <c r="G428" s="41"/>
    </row>
    <row r="429" spans="1:7" ht="12.75">
      <c r="A429" s="39">
        <f t="shared" si="46"/>
        <v>201112</v>
      </c>
      <c r="B429" s="39" t="s">
        <v>35</v>
      </c>
      <c r="C429" s="40">
        <f>Special!C12</f>
        <v>7015</v>
      </c>
      <c r="D429" s="39">
        <f t="shared" si="45"/>
        <v>7</v>
      </c>
      <c r="E429" s="39">
        <f t="shared" si="47"/>
        <v>538</v>
      </c>
      <c r="F429" s="41">
        <f>Special!H12</f>
        <v>12320.371237287198</v>
      </c>
      <c r="G429" s="41"/>
    </row>
    <row r="430" spans="1:7" ht="12.75">
      <c r="A430" s="39">
        <f t="shared" si="46"/>
        <v>201112</v>
      </c>
      <c r="B430" s="39" t="s">
        <v>35</v>
      </c>
      <c r="C430" s="40">
        <f>Special!C13</f>
        <v>7018</v>
      </c>
      <c r="D430" s="39">
        <f t="shared" si="45"/>
        <v>7</v>
      </c>
      <c r="E430" s="39">
        <f t="shared" si="47"/>
        <v>538</v>
      </c>
      <c r="F430" s="41">
        <f>Special!H13</f>
        <v>27183.563796173</v>
      </c>
      <c r="G430" s="41"/>
    </row>
    <row r="431" spans="1:7" ht="12.75">
      <c r="A431" s="39">
        <f t="shared" si="46"/>
        <v>201112</v>
      </c>
      <c r="B431" s="39" t="s">
        <v>35</v>
      </c>
      <c r="C431" s="40">
        <f>Special!C11</f>
        <v>7012</v>
      </c>
      <c r="D431" s="39">
        <f t="shared" si="45"/>
        <v>8</v>
      </c>
      <c r="E431" s="39">
        <f t="shared" si="47"/>
        <v>538</v>
      </c>
      <c r="F431" s="41">
        <f>Special!I11</f>
        <v>0</v>
      </c>
      <c r="G431" s="41"/>
    </row>
    <row r="432" spans="1:7" ht="12.75">
      <c r="A432" s="39">
        <f t="shared" si="46"/>
        <v>201112</v>
      </c>
      <c r="B432" s="39" t="s">
        <v>35</v>
      </c>
      <c r="C432" s="40">
        <f>Special!C12</f>
        <v>7015</v>
      </c>
      <c r="D432" s="39">
        <f t="shared" si="45"/>
        <v>8</v>
      </c>
      <c r="E432" s="39">
        <f t="shared" si="47"/>
        <v>538</v>
      </c>
      <c r="F432" s="41">
        <f>Special!I12</f>
        <v>0</v>
      </c>
      <c r="G432" s="41"/>
    </row>
    <row r="433" spans="1:7" ht="12.75">
      <c r="A433" s="39">
        <f t="shared" si="46"/>
        <v>201112</v>
      </c>
      <c r="B433" s="39" t="s">
        <v>35</v>
      </c>
      <c r="C433" s="40">
        <f>Special!C13</f>
        <v>7018</v>
      </c>
      <c r="D433" s="39">
        <f t="shared" si="45"/>
        <v>8</v>
      </c>
      <c r="E433" s="39">
        <f t="shared" si="47"/>
        <v>538</v>
      </c>
      <c r="F433" s="41">
        <f>Special!I13</f>
        <v>0</v>
      </c>
      <c r="G433" s="41"/>
    </row>
    <row r="434" spans="1:7" ht="12.75">
      <c r="A434" s="39">
        <f t="shared" si="46"/>
        <v>201112</v>
      </c>
      <c r="B434" s="39" t="s">
        <v>35</v>
      </c>
      <c r="C434" s="40">
        <f>Special!C11</f>
        <v>7012</v>
      </c>
      <c r="D434" s="39">
        <f t="shared" si="45"/>
        <v>9</v>
      </c>
      <c r="E434" s="39">
        <f t="shared" si="47"/>
        <v>538</v>
      </c>
      <c r="F434" s="41">
        <f>Special!J11</f>
        <v>0</v>
      </c>
      <c r="G434" s="41"/>
    </row>
    <row r="435" spans="1:7" ht="12.75">
      <c r="A435" s="39">
        <f t="shared" si="46"/>
        <v>201112</v>
      </c>
      <c r="B435" s="39" t="s">
        <v>35</v>
      </c>
      <c r="C435" s="40">
        <f>Special!C12</f>
        <v>7015</v>
      </c>
      <c r="D435" s="39">
        <f t="shared" si="45"/>
        <v>9</v>
      </c>
      <c r="E435" s="39">
        <f t="shared" si="47"/>
        <v>538</v>
      </c>
      <c r="F435" s="41">
        <f>Special!J12</f>
        <v>0</v>
      </c>
      <c r="G435" s="41"/>
    </row>
    <row r="436" spans="1:7" ht="12.75">
      <c r="A436" s="39">
        <f t="shared" si="46"/>
        <v>201112</v>
      </c>
      <c r="B436" s="39" t="s">
        <v>35</v>
      </c>
      <c r="C436" s="40">
        <f>Special!C13</f>
        <v>7018</v>
      </c>
      <c r="D436" s="39">
        <f t="shared" si="45"/>
        <v>9</v>
      </c>
      <c r="E436" s="39">
        <f t="shared" si="47"/>
        <v>538</v>
      </c>
      <c r="F436" s="41">
        <f>Special!J13</f>
        <v>0</v>
      </c>
      <c r="G436" s="41"/>
    </row>
    <row r="437" spans="1:30" ht="12.75">
      <c r="A437" s="39">
        <f t="shared" si="46"/>
        <v>201112</v>
      </c>
      <c r="B437" s="39" t="s">
        <v>35</v>
      </c>
      <c r="C437" s="40">
        <v>8884</v>
      </c>
      <c r="D437" s="39">
        <v>5</v>
      </c>
      <c r="E437" s="39">
        <f t="shared" si="47"/>
        <v>538</v>
      </c>
      <c r="F437" s="41">
        <f>Special!F15</f>
        <v>269.25</v>
      </c>
      <c r="K437" s="41"/>
      <c r="L437" s="41"/>
      <c r="M437" s="41"/>
      <c r="N437" s="41"/>
      <c r="O437" s="41"/>
      <c r="P437" s="41"/>
      <c r="Q437" s="41"/>
      <c r="R437" s="41"/>
      <c r="S437" s="41"/>
      <c r="T437" s="41"/>
      <c r="U437" s="41"/>
      <c r="V437" s="41"/>
      <c r="W437" s="41"/>
      <c r="X437" s="41"/>
      <c r="Y437" s="41"/>
      <c r="Z437" s="41"/>
      <c r="AA437" s="41"/>
      <c r="AB437" s="41"/>
      <c r="AC437" s="41"/>
      <c r="AD437" s="41"/>
    </row>
    <row r="438" spans="1:7" ht="12.75">
      <c r="A438" s="39">
        <f t="shared" si="46"/>
        <v>201112</v>
      </c>
      <c r="B438" s="39" t="s">
        <v>35</v>
      </c>
      <c r="C438" s="40">
        <v>8884</v>
      </c>
      <c r="D438" s="39">
        <f>D437+1</f>
        <v>6</v>
      </c>
      <c r="E438" s="39">
        <f t="shared" si="47"/>
        <v>538</v>
      </c>
      <c r="F438" s="41">
        <f>Special!G15</f>
        <v>5453.989873194689</v>
      </c>
      <c r="G438" s="41"/>
    </row>
    <row r="439" spans="1:7" ht="12.75">
      <c r="A439" s="39">
        <f t="shared" si="46"/>
        <v>201112</v>
      </c>
      <c r="B439" s="39" t="s">
        <v>35</v>
      </c>
      <c r="C439" s="40">
        <v>8884</v>
      </c>
      <c r="D439" s="39">
        <f>D438+1</f>
        <v>7</v>
      </c>
      <c r="E439" s="39">
        <f t="shared" si="47"/>
        <v>538</v>
      </c>
      <c r="F439" s="41">
        <f>Special!H15</f>
        <v>20256.229798308967</v>
      </c>
      <c r="G439" s="41"/>
    </row>
    <row r="440" spans="1:7" ht="12.75">
      <c r="A440" s="39">
        <f t="shared" si="46"/>
        <v>201112</v>
      </c>
      <c r="B440" s="39" t="s">
        <v>35</v>
      </c>
      <c r="C440" s="40">
        <v>8884</v>
      </c>
      <c r="D440" s="39">
        <f>D439+1</f>
        <v>8</v>
      </c>
      <c r="E440" s="39">
        <f t="shared" si="47"/>
        <v>538</v>
      </c>
      <c r="F440" s="41">
        <f>Special!I15</f>
        <v>0</v>
      </c>
      <c r="G440" s="41"/>
    </row>
    <row r="441" spans="1:8" ht="12.75">
      <c r="A441" s="39">
        <f t="shared" si="46"/>
        <v>201112</v>
      </c>
      <c r="B441" s="39" t="s">
        <v>35</v>
      </c>
      <c r="C441" s="40">
        <v>8884</v>
      </c>
      <c r="D441" s="39">
        <f>D440+1</f>
        <v>9</v>
      </c>
      <c r="E441" s="39">
        <f t="shared" si="47"/>
        <v>538</v>
      </c>
      <c r="F441" s="41">
        <f>Special!J15</f>
        <v>0</v>
      </c>
      <c r="G441" s="41"/>
      <c r="H441" s="39" t="s">
        <v>241</v>
      </c>
    </row>
    <row r="442" spans="1:7" ht="12.75">
      <c r="A442" s="39">
        <f t="shared" si="46"/>
        <v>201112</v>
      </c>
      <c r="B442" s="39" t="s">
        <v>35</v>
      </c>
      <c r="C442" s="40">
        <v>8885</v>
      </c>
      <c r="D442" s="39">
        <v>5</v>
      </c>
      <c r="E442" s="39">
        <f t="shared" si="47"/>
        <v>538</v>
      </c>
      <c r="F442" s="41">
        <f>Special!F18</f>
        <v>21166.5</v>
      </c>
      <c r="G442" s="41"/>
    </row>
    <row r="443" spans="1:7" ht="12.75">
      <c r="A443" s="39">
        <f t="shared" si="46"/>
        <v>201112</v>
      </c>
      <c r="B443" s="39" t="s">
        <v>35</v>
      </c>
      <c r="C443" s="40">
        <v>8885</v>
      </c>
      <c r="D443" s="39">
        <f>D442+1</f>
        <v>6</v>
      </c>
      <c r="E443" s="39">
        <f t="shared" si="47"/>
        <v>538</v>
      </c>
      <c r="F443" s="41">
        <f>Special!G18</f>
        <v>81705.10147418748</v>
      </c>
      <c r="G443" s="41"/>
    </row>
    <row r="444" spans="1:7" ht="12.75">
      <c r="A444" s="39">
        <f t="shared" si="46"/>
        <v>201112</v>
      </c>
      <c r="B444" s="39" t="s">
        <v>35</v>
      </c>
      <c r="C444" s="40">
        <v>8885</v>
      </c>
      <c r="D444" s="39">
        <f>D443+1</f>
        <v>7</v>
      </c>
      <c r="E444" s="39">
        <f t="shared" si="47"/>
        <v>538</v>
      </c>
      <c r="F444" s="41">
        <f>Special!H18</f>
        <v>3860.1139288114464</v>
      </c>
      <c r="G444" s="41"/>
    </row>
    <row r="445" spans="1:7" ht="12.75">
      <c r="A445" s="39">
        <f t="shared" si="46"/>
        <v>201112</v>
      </c>
      <c r="B445" s="39" t="s">
        <v>35</v>
      </c>
      <c r="C445" s="40">
        <v>8885</v>
      </c>
      <c r="D445" s="39">
        <f>D444+1</f>
        <v>8</v>
      </c>
      <c r="E445" s="39">
        <f t="shared" si="47"/>
        <v>538</v>
      </c>
      <c r="F445" s="41">
        <f>Special!I18</f>
        <v>2919.823729094718</v>
      </c>
      <c r="G445" s="41"/>
    </row>
    <row r="446" spans="1:7" ht="12.75">
      <c r="A446" s="39">
        <f t="shared" si="46"/>
        <v>201112</v>
      </c>
      <c r="B446" s="39" t="s">
        <v>35</v>
      </c>
      <c r="C446" s="40">
        <v>8885</v>
      </c>
      <c r="D446" s="39">
        <f>D445+1</f>
        <v>9</v>
      </c>
      <c r="E446" s="39">
        <f t="shared" si="47"/>
        <v>538</v>
      </c>
      <c r="F446" s="41">
        <f>Special!J18</f>
        <v>3554.295</v>
      </c>
      <c r="G446" s="41"/>
    </row>
    <row r="447" spans="1:7" ht="12.75">
      <c r="A447" s="39">
        <f t="shared" si="46"/>
        <v>201112</v>
      </c>
      <c r="B447" s="39" t="s">
        <v>35</v>
      </c>
      <c r="C447" s="39">
        <v>9991</v>
      </c>
      <c r="D447" s="39">
        <v>6</v>
      </c>
      <c r="E447" s="39">
        <f t="shared" si="47"/>
        <v>538</v>
      </c>
      <c r="F447" s="41">
        <f>Special!D26</f>
        <v>276</v>
      </c>
      <c r="G447" s="41"/>
    </row>
    <row r="448" spans="1:7" ht="12.75">
      <c r="A448" s="39">
        <f t="shared" si="46"/>
        <v>201112</v>
      </c>
      <c r="B448" s="39" t="s">
        <v>35</v>
      </c>
      <c r="C448" s="39">
        <v>9992</v>
      </c>
      <c r="D448" s="39">
        <v>6</v>
      </c>
      <c r="E448" s="39">
        <f t="shared" si="47"/>
        <v>538</v>
      </c>
      <c r="F448" s="41">
        <f>Special!D27</f>
        <v>89</v>
      </c>
      <c r="G448" s="41"/>
    </row>
    <row r="449" spans="1:7" ht="12.75">
      <c r="A449" s="39">
        <f t="shared" si="46"/>
        <v>201112</v>
      </c>
      <c r="B449" s="39" t="s">
        <v>35</v>
      </c>
      <c r="C449" s="39">
        <v>9993</v>
      </c>
      <c r="D449" s="39">
        <v>6</v>
      </c>
      <c r="E449" s="39">
        <f t="shared" si="47"/>
        <v>538</v>
      </c>
      <c r="F449" s="41">
        <f>Special!D28</f>
        <v>48</v>
      </c>
      <c r="G449" s="41"/>
    </row>
    <row r="450" spans="1:7" ht="12.75">
      <c r="A450" s="39">
        <f t="shared" si="46"/>
        <v>201112</v>
      </c>
      <c r="B450" s="39" t="s">
        <v>35</v>
      </c>
      <c r="C450" s="39">
        <v>9994</v>
      </c>
      <c r="D450" s="39">
        <v>6</v>
      </c>
      <c r="E450" s="39">
        <f t="shared" si="47"/>
        <v>538</v>
      </c>
      <c r="F450" s="41">
        <f>Special!D25</f>
        <v>0</v>
      </c>
      <c r="G450" s="41"/>
    </row>
    <row r="451" spans="1:7" ht="12.75">
      <c r="A451" s="39">
        <f t="shared" si="46"/>
        <v>201112</v>
      </c>
      <c r="B451" s="39" t="s">
        <v>35</v>
      </c>
      <c r="C451" s="39">
        <v>9995</v>
      </c>
      <c r="D451" s="39">
        <v>6</v>
      </c>
      <c r="E451" s="39">
        <f t="shared" si="47"/>
        <v>538</v>
      </c>
      <c r="F451" s="41">
        <f>Special!D29</f>
        <v>413</v>
      </c>
      <c r="G451" s="41"/>
    </row>
    <row r="452" spans="1:7" ht="12.75">
      <c r="A452" s="39">
        <f t="shared" si="46"/>
        <v>201112</v>
      </c>
      <c r="B452" s="39" t="s">
        <v>35</v>
      </c>
      <c r="C452" s="39">
        <v>9991</v>
      </c>
      <c r="D452" s="39">
        <v>9</v>
      </c>
      <c r="E452" s="39">
        <f t="shared" si="47"/>
        <v>538</v>
      </c>
      <c r="F452" s="41">
        <f>Special!I26</f>
        <v>517</v>
      </c>
      <c r="G452" s="41"/>
    </row>
    <row r="453" spans="1:7" ht="12.75">
      <c r="A453" s="39">
        <f t="shared" si="46"/>
        <v>201112</v>
      </c>
      <c r="B453" s="39" t="s">
        <v>35</v>
      </c>
      <c r="C453" s="39">
        <v>9992</v>
      </c>
      <c r="D453" s="39">
        <v>9</v>
      </c>
      <c r="E453" s="39">
        <f t="shared" si="47"/>
        <v>538</v>
      </c>
      <c r="F453" s="41">
        <f>Special!I27</f>
        <v>504</v>
      </c>
      <c r="G453" s="41"/>
    </row>
    <row r="454" spans="1:7" ht="12.75">
      <c r="A454" s="39">
        <f t="shared" si="46"/>
        <v>201112</v>
      </c>
      <c r="B454" s="39" t="s">
        <v>35</v>
      </c>
      <c r="C454" s="39">
        <v>9993</v>
      </c>
      <c r="D454" s="39">
        <v>9</v>
      </c>
      <c r="E454" s="39">
        <f t="shared" si="47"/>
        <v>538</v>
      </c>
      <c r="F454" s="41">
        <f>Special!I28</f>
        <v>96</v>
      </c>
      <c r="G454" s="41"/>
    </row>
    <row r="455" spans="1:7" ht="12.75">
      <c r="A455" s="39">
        <f t="shared" si="46"/>
        <v>201112</v>
      </c>
      <c r="B455" s="39" t="s">
        <v>35</v>
      </c>
      <c r="C455" s="39">
        <v>9994</v>
      </c>
      <c r="D455" s="39">
        <v>9</v>
      </c>
      <c r="E455" s="39">
        <f t="shared" si="47"/>
        <v>538</v>
      </c>
      <c r="F455" s="41">
        <f>Special!I25</f>
        <v>8</v>
      </c>
      <c r="G455" s="41"/>
    </row>
    <row r="456" spans="1:8" ht="12.75">
      <c r="A456" s="39">
        <f t="shared" si="46"/>
        <v>201112</v>
      </c>
      <c r="B456" s="39" t="s">
        <v>35</v>
      </c>
      <c r="C456" s="39">
        <v>9995</v>
      </c>
      <c r="D456" s="39">
        <v>9</v>
      </c>
      <c r="E456" s="39">
        <f t="shared" si="47"/>
        <v>538</v>
      </c>
      <c r="F456" s="41">
        <f>Special!I29</f>
        <v>1125</v>
      </c>
      <c r="G456" s="41"/>
      <c r="H456" s="39" t="s">
        <v>243</v>
      </c>
    </row>
    <row r="457" spans="3:7" ht="12.75">
      <c r="C457" s="40"/>
      <c r="F457" s="41"/>
      <c r="G457" s="41"/>
    </row>
    <row r="458" spans="3:7" ht="12.75">
      <c r="C458" s="40"/>
      <c r="F458" s="41"/>
      <c r="G458" s="41"/>
    </row>
    <row r="459" spans="3:7" ht="12.75">
      <c r="C459" s="40"/>
      <c r="F459" s="41"/>
      <c r="G459" s="41"/>
    </row>
    <row r="460" spans="3:7" ht="12.75">
      <c r="C460" s="40"/>
      <c r="F460" s="41"/>
      <c r="G460" s="41"/>
    </row>
    <row r="461" spans="3:7" ht="12.75">
      <c r="C461" s="40"/>
      <c r="F461" s="41"/>
      <c r="G461" s="41"/>
    </row>
    <row r="462" spans="3:7" ht="12.75">
      <c r="C462" s="40"/>
      <c r="F462" s="41"/>
      <c r="G462" s="41"/>
    </row>
    <row r="463" spans="3:7" ht="12.75">
      <c r="C463" s="40"/>
      <c r="F463" s="41"/>
      <c r="G463" s="41"/>
    </row>
    <row r="464" spans="3:7" ht="12.75">
      <c r="C464" s="40"/>
      <c r="F464" s="41"/>
      <c r="G464" s="41"/>
    </row>
    <row r="465" spans="3:7" ht="12.75">
      <c r="C465" s="40"/>
      <c r="F465" s="41"/>
      <c r="G465" s="41"/>
    </row>
    <row r="466" spans="3:7" ht="12.75">
      <c r="C466" s="40"/>
      <c r="F466" s="41"/>
      <c r="G466" s="41"/>
    </row>
    <row r="467" spans="3:7" ht="12.75">
      <c r="C467" s="40"/>
      <c r="F467" s="41"/>
      <c r="G467" s="41"/>
    </row>
    <row r="468" spans="3:7" ht="12.75">
      <c r="C468" s="40"/>
      <c r="F468" s="41"/>
      <c r="G468" s="41"/>
    </row>
    <row r="469" spans="3:7" ht="12.75">
      <c r="C469" s="40"/>
      <c r="F469" s="41"/>
      <c r="G469" s="41"/>
    </row>
    <row r="470" spans="3:7" ht="12.75">
      <c r="C470" s="40"/>
      <c r="F470" s="41"/>
      <c r="G470" s="41"/>
    </row>
    <row r="471" spans="3:7" ht="12.75">
      <c r="C471" s="40"/>
      <c r="F471" s="41"/>
      <c r="G471" s="41"/>
    </row>
    <row r="472" spans="3:7" ht="12.75">
      <c r="C472" s="40"/>
      <c r="F472" s="41"/>
      <c r="G472" s="41"/>
    </row>
    <row r="473" spans="3:7" ht="12.75">
      <c r="C473" s="40"/>
      <c r="F473" s="41"/>
      <c r="G473" s="41"/>
    </row>
    <row r="474" spans="3:7" ht="12.75">
      <c r="C474" s="40"/>
      <c r="F474" s="41"/>
      <c r="G474" s="41"/>
    </row>
    <row r="475" spans="3:7" ht="12.75">
      <c r="C475" s="40"/>
      <c r="F475" s="41"/>
      <c r="G475" s="41"/>
    </row>
    <row r="476" spans="3:7" ht="12.75">
      <c r="C476" s="40"/>
      <c r="F476" s="41"/>
      <c r="G476" s="41"/>
    </row>
    <row r="477" spans="3:7" ht="12.75">
      <c r="C477" s="40"/>
      <c r="F477" s="41"/>
      <c r="G477" s="41"/>
    </row>
    <row r="478" spans="3:7" ht="12.75">
      <c r="C478" s="40"/>
      <c r="F478" s="41"/>
      <c r="G478" s="41"/>
    </row>
    <row r="479" spans="3:7" ht="12.75">
      <c r="C479" s="40"/>
      <c r="F479" s="41"/>
      <c r="G479" s="41"/>
    </row>
    <row r="480" spans="3:7" ht="12.75">
      <c r="C480" s="40"/>
      <c r="F480" s="41"/>
      <c r="G480" s="41"/>
    </row>
    <row r="481" spans="3:7" ht="12.75">
      <c r="C481" s="40"/>
      <c r="F481" s="41"/>
      <c r="G481" s="41"/>
    </row>
    <row r="482" spans="3:7" ht="12.75">
      <c r="C482" s="40"/>
      <c r="F482" s="41"/>
      <c r="G482" s="41"/>
    </row>
    <row r="483" spans="3:7" ht="12.75">
      <c r="C483" s="40"/>
      <c r="F483" s="41"/>
      <c r="G483" s="41"/>
    </row>
    <row r="484" spans="3:7" ht="12.75">
      <c r="C484" s="40"/>
      <c r="F484" s="41"/>
      <c r="G484" s="41"/>
    </row>
    <row r="485" spans="3:7" ht="12.75">
      <c r="C485" s="40"/>
      <c r="F485" s="41"/>
      <c r="G485" s="41"/>
    </row>
    <row r="486" spans="3:7" ht="12.75">
      <c r="C486" s="40"/>
      <c r="F486" s="41"/>
      <c r="G486" s="41"/>
    </row>
    <row r="487" spans="3:7" ht="12.75">
      <c r="C487" s="40"/>
      <c r="F487" s="41"/>
      <c r="G487" s="41"/>
    </row>
    <row r="488" spans="3:7" ht="12.75">
      <c r="C488" s="40"/>
      <c r="F488" s="41"/>
      <c r="G488" s="41"/>
    </row>
    <row r="489" spans="3:7" ht="12.75">
      <c r="C489" s="40"/>
      <c r="F489" s="41"/>
      <c r="G489" s="41"/>
    </row>
    <row r="490" spans="3:7" ht="12.75">
      <c r="C490" s="40"/>
      <c r="F490" s="41"/>
      <c r="G490" s="41"/>
    </row>
    <row r="491" spans="3:7" ht="12.75">
      <c r="C491" s="40"/>
      <c r="F491" s="41"/>
      <c r="G491" s="41"/>
    </row>
    <row r="492" spans="3:7" ht="12.75">
      <c r="C492" s="40"/>
      <c r="F492" s="41"/>
      <c r="G492" s="41"/>
    </row>
    <row r="493" spans="3:7" ht="12.75">
      <c r="C493" s="40"/>
      <c r="F493" s="41"/>
      <c r="G493" s="41"/>
    </row>
    <row r="494" spans="3:7" ht="12.75">
      <c r="C494" s="40"/>
      <c r="F494" s="41"/>
      <c r="G494" s="41"/>
    </row>
    <row r="495" spans="3:7" ht="12.75">
      <c r="C495" s="40"/>
      <c r="F495" s="41"/>
      <c r="G495" s="41"/>
    </row>
    <row r="496" spans="3:7" ht="12.75">
      <c r="C496" s="40"/>
      <c r="F496" s="41"/>
      <c r="G496" s="41"/>
    </row>
    <row r="497" spans="3:7" ht="12.75">
      <c r="C497" s="40"/>
      <c r="F497" s="41"/>
      <c r="G497" s="41"/>
    </row>
    <row r="498" spans="3:7" ht="12.75">
      <c r="C498" s="40"/>
      <c r="F498" s="41"/>
      <c r="G498" s="41"/>
    </row>
    <row r="499" spans="3:7" ht="12.75">
      <c r="C499" s="40"/>
      <c r="F499" s="41"/>
      <c r="G499" s="41"/>
    </row>
    <row r="500" spans="3:7" ht="12.75">
      <c r="C500" s="40"/>
      <c r="F500" s="41"/>
      <c r="G500" s="41"/>
    </row>
    <row r="501" spans="3:7" ht="12.75">
      <c r="C501" s="40"/>
      <c r="F501" s="41"/>
      <c r="G501" s="41"/>
    </row>
    <row r="502" spans="3:7" ht="12.75">
      <c r="C502" s="40"/>
      <c r="F502" s="41"/>
      <c r="G502" s="41"/>
    </row>
    <row r="503" spans="3:7" ht="12.75">
      <c r="C503" s="40"/>
      <c r="F503" s="41"/>
      <c r="G503" s="41"/>
    </row>
    <row r="504" spans="3:7" ht="12.75">
      <c r="C504" s="40"/>
      <c r="F504" s="41"/>
      <c r="G504" s="41"/>
    </row>
    <row r="505" spans="3:7" ht="12.75">
      <c r="C505" s="40"/>
      <c r="F505" s="41"/>
      <c r="G505" s="41"/>
    </row>
    <row r="506" spans="3:7" ht="12.75">
      <c r="C506" s="40"/>
      <c r="F506" s="41"/>
      <c r="G506" s="41"/>
    </row>
    <row r="507" spans="3:7" ht="12.75">
      <c r="C507" s="40"/>
      <c r="F507" s="41"/>
      <c r="G507" s="41"/>
    </row>
    <row r="508" spans="3:7" ht="12.75">
      <c r="C508" s="40"/>
      <c r="F508" s="41"/>
      <c r="G508" s="41"/>
    </row>
    <row r="509" spans="3:7" ht="12.75">
      <c r="C509" s="40"/>
      <c r="F509" s="41"/>
      <c r="G509" s="41"/>
    </row>
    <row r="510" spans="3:7" ht="12.75">
      <c r="C510" s="40"/>
      <c r="F510" s="41"/>
      <c r="G510" s="41"/>
    </row>
    <row r="511" spans="3:7" ht="12.75">
      <c r="C511" s="40"/>
      <c r="F511" s="41"/>
      <c r="G511" s="41"/>
    </row>
    <row r="512" spans="3:7" ht="12.75">
      <c r="C512" s="40"/>
      <c r="F512" s="41"/>
      <c r="G512" s="41"/>
    </row>
    <row r="513" spans="3:7" ht="12.75">
      <c r="C513" s="40"/>
      <c r="F513" s="41"/>
      <c r="G513" s="41"/>
    </row>
    <row r="514" spans="3:7" ht="12.75">
      <c r="C514" s="40"/>
      <c r="F514" s="41"/>
      <c r="G514" s="41"/>
    </row>
    <row r="515" spans="3:7" ht="12.75">
      <c r="C515" s="40"/>
      <c r="F515" s="41"/>
      <c r="G515" s="41"/>
    </row>
    <row r="516" spans="3:7" ht="12.75">
      <c r="C516" s="40"/>
      <c r="F516" s="41"/>
      <c r="G516" s="41"/>
    </row>
    <row r="517" spans="3:7" ht="12.75">
      <c r="C517" s="40"/>
      <c r="F517" s="41"/>
      <c r="G517" s="41"/>
    </row>
    <row r="518" spans="3:7" ht="12.75">
      <c r="C518" s="40"/>
      <c r="F518" s="41"/>
      <c r="G518" s="41"/>
    </row>
  </sheetData>
  <sheetProtection sheet="1" objects="1" scenarios="1"/>
  <printOptions/>
  <pageMargins left="0.75" right="0.75" top="1" bottom="1" header="0.5" footer="0.5"/>
  <pageSetup fitToHeight="1" fitToWidth="1" horizontalDpi="600" verticalDpi="600" orientation="portrait" paperSize="9"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21">
    <tabColor indexed="10"/>
    <pageSetUpPr fitToPage="1"/>
  </sheetPr>
  <dimension ref="A1:N24"/>
  <sheetViews>
    <sheetView zoomScale="75" zoomScaleNormal="75" workbookViewId="0" topLeftCell="A1">
      <selection activeCell="A2" sqref="A2:M24"/>
    </sheetView>
  </sheetViews>
  <sheetFormatPr defaultColWidth="8.88671875" defaultRowHeight="15"/>
  <cols>
    <col min="1" max="1" width="8.10546875" style="72" customWidth="1"/>
    <col min="2" max="2" width="36.10546875" style="72" bestFit="1" customWidth="1"/>
    <col min="3" max="3" width="15.3359375" style="72" customWidth="1"/>
    <col min="4" max="4" width="50.21484375" style="72" customWidth="1"/>
    <col min="5" max="5" width="13.99609375" style="72" customWidth="1"/>
    <col min="6" max="6" width="12.4453125" style="72" customWidth="1"/>
    <col min="7" max="7" width="42.88671875" style="72" bestFit="1" customWidth="1"/>
    <col min="8" max="8" width="25.3359375" style="72" customWidth="1"/>
    <col min="9" max="9" width="19.6640625" style="72" customWidth="1"/>
    <col min="10" max="10" width="20.99609375" style="72" bestFit="1" customWidth="1"/>
    <col min="11" max="11" width="17.3359375" style="72" customWidth="1"/>
    <col min="12" max="12" width="12.77734375" style="72" customWidth="1"/>
    <col min="13" max="13" width="12.77734375" style="72" bestFit="1" customWidth="1"/>
    <col min="14" max="14" width="12.6640625" style="72" customWidth="1"/>
    <col min="15" max="16384" width="8.88671875" style="72" customWidth="1"/>
  </cols>
  <sheetData>
    <row r="1" spans="1:13" ht="11.25">
      <c r="A1" s="71">
        <v>1</v>
      </c>
      <c r="B1" s="71">
        <v>2</v>
      </c>
      <c r="C1" s="71">
        <v>7</v>
      </c>
      <c r="D1" s="71">
        <v>3</v>
      </c>
      <c r="E1" s="71">
        <v>4</v>
      </c>
      <c r="F1" s="71">
        <v>5</v>
      </c>
      <c r="G1" s="71">
        <v>6</v>
      </c>
      <c r="H1" s="71">
        <v>8</v>
      </c>
      <c r="I1" s="71">
        <v>9</v>
      </c>
      <c r="J1" s="71">
        <v>10</v>
      </c>
      <c r="K1" s="71">
        <v>11</v>
      </c>
      <c r="L1" s="71">
        <v>12</v>
      </c>
      <c r="M1" s="71">
        <v>13</v>
      </c>
    </row>
    <row r="2" spans="1:14" ht="15.75">
      <c r="A2" s="76" t="s">
        <v>60</v>
      </c>
      <c r="B2" s="76" t="s">
        <v>266</v>
      </c>
      <c r="C2" s="76" t="s">
        <v>262</v>
      </c>
      <c r="D2" s="76" t="s">
        <v>263</v>
      </c>
      <c r="E2" s="76" t="s">
        <v>264</v>
      </c>
      <c r="F2" s="76" t="s">
        <v>265</v>
      </c>
      <c r="G2" s="76" t="s">
        <v>94</v>
      </c>
      <c r="H2" s="76" t="s">
        <v>95</v>
      </c>
      <c r="I2" s="76" t="s">
        <v>96</v>
      </c>
      <c r="J2" s="76" t="s">
        <v>97</v>
      </c>
      <c r="K2" s="76" t="s">
        <v>98</v>
      </c>
      <c r="L2" s="76" t="s">
        <v>236</v>
      </c>
      <c r="M2" s="76" t="s">
        <v>236</v>
      </c>
      <c r="N2" s="73"/>
    </row>
    <row r="3" spans="1:13" ht="15">
      <c r="A3" s="74">
        <v>512</v>
      </c>
      <c r="B3" s="74" t="s">
        <v>282</v>
      </c>
      <c r="C3" s="74" t="s">
        <v>290</v>
      </c>
      <c r="D3" s="74" t="s">
        <v>291</v>
      </c>
      <c r="E3" s="74" t="s">
        <v>99</v>
      </c>
      <c r="F3" s="74" t="s">
        <v>292</v>
      </c>
      <c r="G3" s="74" t="s">
        <v>267</v>
      </c>
      <c r="H3" s="74" t="s">
        <v>268</v>
      </c>
      <c r="I3" s="74" t="s">
        <v>269</v>
      </c>
      <c r="J3" s="74" t="s">
        <v>100</v>
      </c>
      <c r="K3" s="74" t="s">
        <v>270</v>
      </c>
      <c r="L3" s="74" t="s">
        <v>101</v>
      </c>
      <c r="M3" s="74" t="s">
        <v>101</v>
      </c>
    </row>
    <row r="4" spans="1:13" ht="15">
      <c r="A4" s="74">
        <v>514</v>
      </c>
      <c r="B4" s="74" t="s">
        <v>283</v>
      </c>
      <c r="C4" s="74" t="s">
        <v>102</v>
      </c>
      <c r="D4" s="74" t="s">
        <v>103</v>
      </c>
      <c r="E4" s="74" t="s">
        <v>104</v>
      </c>
      <c r="F4" s="74" t="s">
        <v>105</v>
      </c>
      <c r="G4" s="74" t="s">
        <v>271</v>
      </c>
      <c r="H4" s="74" t="s">
        <v>272</v>
      </c>
      <c r="I4" s="74" t="s">
        <v>106</v>
      </c>
      <c r="J4" s="74" t="s">
        <v>63</v>
      </c>
      <c r="K4" s="74"/>
      <c r="L4" s="74" t="s">
        <v>107</v>
      </c>
      <c r="M4" s="74" t="s">
        <v>107</v>
      </c>
    </row>
    <row r="5" spans="1:13" ht="15">
      <c r="A5" s="74">
        <v>516</v>
      </c>
      <c r="B5" s="74" t="s">
        <v>113</v>
      </c>
      <c r="C5" s="74" t="s">
        <v>273</v>
      </c>
      <c r="D5" s="74" t="s">
        <v>274</v>
      </c>
      <c r="E5" s="74" t="s">
        <v>108</v>
      </c>
      <c r="F5" s="74" t="s">
        <v>109</v>
      </c>
      <c r="G5" s="74" t="s">
        <v>86</v>
      </c>
      <c r="H5" s="74" t="s">
        <v>110</v>
      </c>
      <c r="I5" s="74" t="s">
        <v>111</v>
      </c>
      <c r="J5" s="74" t="s">
        <v>112</v>
      </c>
      <c r="K5" s="74" t="s">
        <v>64</v>
      </c>
      <c r="L5" s="74" t="s">
        <v>114</v>
      </c>
      <c r="M5" s="74" t="s">
        <v>114</v>
      </c>
    </row>
    <row r="6" spans="1:13" ht="15">
      <c r="A6" s="74">
        <v>518</v>
      </c>
      <c r="B6" s="74" t="s">
        <v>119</v>
      </c>
      <c r="C6" s="74" t="s">
        <v>115</v>
      </c>
      <c r="D6" s="74" t="s">
        <v>116</v>
      </c>
      <c r="E6" s="74" t="s">
        <v>117</v>
      </c>
      <c r="F6" s="74" t="s">
        <v>122</v>
      </c>
      <c r="G6" s="74" t="s">
        <v>118</v>
      </c>
      <c r="H6" s="74" t="s">
        <v>119</v>
      </c>
      <c r="I6" s="74" t="s">
        <v>87</v>
      </c>
      <c r="J6" s="74" t="s">
        <v>120</v>
      </c>
      <c r="K6" s="74" t="s">
        <v>121</v>
      </c>
      <c r="L6" s="74" t="s">
        <v>237</v>
      </c>
      <c r="M6" s="74" t="s">
        <v>237</v>
      </c>
    </row>
    <row r="7" spans="1:13" ht="15">
      <c r="A7" s="74">
        <v>520</v>
      </c>
      <c r="B7" s="74" t="s">
        <v>89</v>
      </c>
      <c r="C7" s="74" t="s">
        <v>90</v>
      </c>
      <c r="D7" s="74" t="s">
        <v>91</v>
      </c>
      <c r="E7" s="74" t="s">
        <v>92</v>
      </c>
      <c r="F7" s="74" t="s">
        <v>93</v>
      </c>
      <c r="G7" s="74" t="s">
        <v>86</v>
      </c>
      <c r="H7" s="74" t="s">
        <v>87</v>
      </c>
      <c r="I7" s="74" t="s">
        <v>88</v>
      </c>
      <c r="J7" s="74" t="s">
        <v>66</v>
      </c>
      <c r="K7" s="74"/>
      <c r="L7" s="74" t="s">
        <v>123</v>
      </c>
      <c r="M7" s="74" t="s">
        <v>123</v>
      </c>
    </row>
    <row r="8" spans="1:13" ht="15">
      <c r="A8" s="74">
        <v>522</v>
      </c>
      <c r="B8" s="74" t="s">
        <v>124</v>
      </c>
      <c r="C8" s="74" t="s">
        <v>284</v>
      </c>
      <c r="D8" s="74" t="s">
        <v>285</v>
      </c>
      <c r="E8" s="74" t="s">
        <v>125</v>
      </c>
      <c r="F8" s="74" t="s">
        <v>126</v>
      </c>
      <c r="G8" s="74" t="s">
        <v>127</v>
      </c>
      <c r="H8" s="74" t="s">
        <v>128</v>
      </c>
      <c r="I8" s="74" t="s">
        <v>129</v>
      </c>
      <c r="J8" s="74" t="s">
        <v>67</v>
      </c>
      <c r="K8" s="74"/>
      <c r="L8" s="74" t="s">
        <v>130</v>
      </c>
      <c r="M8" s="74" t="s">
        <v>130</v>
      </c>
    </row>
    <row r="9" spans="1:13" ht="15">
      <c r="A9" s="74">
        <v>524</v>
      </c>
      <c r="B9" s="74" t="s">
        <v>131</v>
      </c>
      <c r="C9" s="74" t="s">
        <v>275</v>
      </c>
      <c r="D9" s="74" t="s">
        <v>276</v>
      </c>
      <c r="E9" s="74" t="s">
        <v>132</v>
      </c>
      <c r="F9" s="74" t="s">
        <v>133</v>
      </c>
      <c r="G9" s="74" t="s">
        <v>86</v>
      </c>
      <c r="H9" s="74" t="s">
        <v>134</v>
      </c>
      <c r="I9" s="74" t="s">
        <v>135</v>
      </c>
      <c r="J9" s="74" t="s">
        <v>68</v>
      </c>
      <c r="K9" s="74"/>
      <c r="L9" s="74" t="s">
        <v>136</v>
      </c>
      <c r="M9" s="74" t="s">
        <v>136</v>
      </c>
    </row>
    <row r="10" spans="1:13" ht="15">
      <c r="A10" s="74">
        <v>526</v>
      </c>
      <c r="B10" s="74" t="s">
        <v>137</v>
      </c>
      <c r="C10" s="74" t="s">
        <v>321</v>
      </c>
      <c r="D10" s="74" t="s">
        <v>322</v>
      </c>
      <c r="E10" s="74" t="s">
        <v>138</v>
      </c>
      <c r="F10" s="74" t="s">
        <v>250</v>
      </c>
      <c r="G10" s="74" t="s">
        <v>139</v>
      </c>
      <c r="H10" s="74" t="s">
        <v>140</v>
      </c>
      <c r="I10" s="74" t="s">
        <v>141</v>
      </c>
      <c r="J10" s="74" t="s">
        <v>142</v>
      </c>
      <c r="K10" s="74" t="s">
        <v>69</v>
      </c>
      <c r="L10" s="74" t="s">
        <v>143</v>
      </c>
      <c r="M10" s="74" t="s">
        <v>143</v>
      </c>
    </row>
    <row r="11" spans="1:13" ht="15">
      <c r="A11" s="74">
        <v>528</v>
      </c>
      <c r="B11" s="74" t="s">
        <v>144</v>
      </c>
      <c r="C11" s="74" t="s">
        <v>145</v>
      </c>
      <c r="D11" s="74" t="s">
        <v>146</v>
      </c>
      <c r="E11" s="74" t="s">
        <v>147</v>
      </c>
      <c r="F11" s="74" t="s">
        <v>148</v>
      </c>
      <c r="G11" s="74" t="s">
        <v>86</v>
      </c>
      <c r="H11" s="74" t="s">
        <v>149</v>
      </c>
      <c r="I11" s="74" t="s">
        <v>150</v>
      </c>
      <c r="J11" s="74" t="s">
        <v>151</v>
      </c>
      <c r="K11" s="74" t="s">
        <v>70</v>
      </c>
      <c r="L11" s="74" t="s">
        <v>152</v>
      </c>
      <c r="M11" s="74" t="s">
        <v>152</v>
      </c>
    </row>
    <row r="12" spans="1:13" ht="15">
      <c r="A12" s="74">
        <v>530</v>
      </c>
      <c r="B12" s="74" t="s">
        <v>158</v>
      </c>
      <c r="C12" s="74" t="s">
        <v>153</v>
      </c>
      <c r="D12" s="74" t="s">
        <v>154</v>
      </c>
      <c r="E12" s="74" t="s">
        <v>155</v>
      </c>
      <c r="F12" s="74" t="s">
        <v>323</v>
      </c>
      <c r="G12" s="74" t="s">
        <v>159</v>
      </c>
      <c r="H12" s="74" t="s">
        <v>156</v>
      </c>
      <c r="I12" s="74" t="s">
        <v>157</v>
      </c>
      <c r="J12" s="74" t="s">
        <v>71</v>
      </c>
      <c r="K12" s="74"/>
      <c r="L12" s="74" t="s">
        <v>160</v>
      </c>
      <c r="M12" s="74" t="s">
        <v>160</v>
      </c>
    </row>
    <row r="13" spans="1:13" ht="15">
      <c r="A13" s="74">
        <v>532</v>
      </c>
      <c r="B13" s="74" t="s">
        <v>163</v>
      </c>
      <c r="C13" s="74" t="s">
        <v>251</v>
      </c>
      <c r="D13" s="74" t="s">
        <v>252</v>
      </c>
      <c r="E13" s="74" t="s">
        <v>161</v>
      </c>
      <c r="F13" s="74" t="s">
        <v>253</v>
      </c>
      <c r="G13" s="74" t="s">
        <v>86</v>
      </c>
      <c r="H13" s="74" t="s">
        <v>87</v>
      </c>
      <c r="I13" s="74" t="s">
        <v>162</v>
      </c>
      <c r="J13" s="74" t="s">
        <v>72</v>
      </c>
      <c r="K13" s="74"/>
      <c r="L13" s="74" t="s">
        <v>164</v>
      </c>
      <c r="M13" s="74" t="s">
        <v>164</v>
      </c>
    </row>
    <row r="14" spans="1:13" ht="15">
      <c r="A14" s="74">
        <v>534</v>
      </c>
      <c r="B14" s="74" t="s">
        <v>169</v>
      </c>
      <c r="C14" s="74" t="s">
        <v>170</v>
      </c>
      <c r="D14" s="74" t="s">
        <v>171</v>
      </c>
      <c r="E14" s="74" t="s">
        <v>165</v>
      </c>
      <c r="F14" s="74" t="s">
        <v>172</v>
      </c>
      <c r="G14" s="74" t="s">
        <v>86</v>
      </c>
      <c r="H14" s="74" t="s">
        <v>166</v>
      </c>
      <c r="I14" s="74" t="s">
        <v>167</v>
      </c>
      <c r="J14" s="74" t="s">
        <v>73</v>
      </c>
      <c r="K14" s="74"/>
      <c r="L14" s="74" t="s">
        <v>168</v>
      </c>
      <c r="M14" s="74" t="s">
        <v>168</v>
      </c>
    </row>
    <row r="15" spans="1:13" ht="15">
      <c r="A15" s="74">
        <v>536</v>
      </c>
      <c r="B15" s="74" t="s">
        <v>179</v>
      </c>
      <c r="C15" s="74" t="s">
        <v>173</v>
      </c>
      <c r="D15" s="74" t="s">
        <v>174</v>
      </c>
      <c r="E15" s="74" t="s">
        <v>175</v>
      </c>
      <c r="F15" s="74" t="s">
        <v>176</v>
      </c>
      <c r="G15" s="74" t="s">
        <v>86</v>
      </c>
      <c r="H15" s="74" t="s">
        <v>277</v>
      </c>
      <c r="I15" s="74" t="s">
        <v>177</v>
      </c>
      <c r="J15" s="74" t="s">
        <v>74</v>
      </c>
      <c r="K15" s="74"/>
      <c r="L15" s="74" t="s">
        <v>178</v>
      </c>
      <c r="M15" s="74" t="s">
        <v>178</v>
      </c>
    </row>
    <row r="16" spans="1:13" ht="15">
      <c r="A16" s="74">
        <v>538</v>
      </c>
      <c r="B16" s="74" t="s">
        <v>278</v>
      </c>
      <c r="C16" s="74" t="s">
        <v>180</v>
      </c>
      <c r="D16" s="74" t="s">
        <v>181</v>
      </c>
      <c r="E16" s="74" t="s">
        <v>182</v>
      </c>
      <c r="F16" s="74" t="s">
        <v>183</v>
      </c>
      <c r="G16" s="74" t="s">
        <v>86</v>
      </c>
      <c r="H16" s="74" t="s">
        <v>254</v>
      </c>
      <c r="I16" s="74" t="s">
        <v>255</v>
      </c>
      <c r="J16" s="74" t="s">
        <v>184</v>
      </c>
      <c r="K16" s="74" t="s">
        <v>279</v>
      </c>
      <c r="L16" s="74" t="s">
        <v>256</v>
      </c>
      <c r="M16" s="74" t="s">
        <v>256</v>
      </c>
    </row>
    <row r="17" spans="1:13" ht="15">
      <c r="A17" s="74">
        <v>540</v>
      </c>
      <c r="B17" s="74" t="s">
        <v>293</v>
      </c>
      <c r="C17" s="74" t="s">
        <v>190</v>
      </c>
      <c r="D17" s="74" t="s">
        <v>185</v>
      </c>
      <c r="E17" s="74" t="s">
        <v>186</v>
      </c>
      <c r="F17" s="74" t="s">
        <v>191</v>
      </c>
      <c r="G17" s="74" t="s">
        <v>86</v>
      </c>
      <c r="H17" s="74" t="s">
        <v>187</v>
      </c>
      <c r="I17" s="74" t="s">
        <v>188</v>
      </c>
      <c r="J17" s="74" t="s">
        <v>189</v>
      </c>
      <c r="K17" s="74" t="s">
        <v>280</v>
      </c>
      <c r="L17" s="74" t="s">
        <v>238</v>
      </c>
      <c r="M17" s="74" t="s">
        <v>238</v>
      </c>
    </row>
    <row r="18" spans="1:13" ht="15">
      <c r="A18" s="74">
        <v>542</v>
      </c>
      <c r="B18" s="74" t="s">
        <v>192</v>
      </c>
      <c r="C18" s="74" t="s">
        <v>193</v>
      </c>
      <c r="D18" s="74" t="s">
        <v>194</v>
      </c>
      <c r="E18" s="74" t="s">
        <v>195</v>
      </c>
      <c r="F18" s="74" t="s">
        <v>196</v>
      </c>
      <c r="G18" s="74" t="s">
        <v>86</v>
      </c>
      <c r="H18" s="74" t="s">
        <v>197</v>
      </c>
      <c r="I18" s="74" t="s">
        <v>198</v>
      </c>
      <c r="J18" s="74" t="s">
        <v>199</v>
      </c>
      <c r="K18" s="74" t="s">
        <v>75</v>
      </c>
      <c r="L18" s="74" t="s">
        <v>200</v>
      </c>
      <c r="M18" s="74" t="s">
        <v>200</v>
      </c>
    </row>
    <row r="19" spans="1:13" ht="15">
      <c r="A19" s="74">
        <v>544</v>
      </c>
      <c r="B19" s="74" t="s">
        <v>201</v>
      </c>
      <c r="C19" s="74" t="s">
        <v>286</v>
      </c>
      <c r="D19" s="74" t="s">
        <v>287</v>
      </c>
      <c r="E19" s="74" t="s">
        <v>186</v>
      </c>
      <c r="F19" s="74" t="s">
        <v>288</v>
      </c>
      <c r="G19" s="74" t="s">
        <v>202</v>
      </c>
      <c r="H19" s="74" t="s">
        <v>203</v>
      </c>
      <c r="I19" s="74" t="s">
        <v>204</v>
      </c>
      <c r="J19" s="74" t="s">
        <v>205</v>
      </c>
      <c r="K19" s="74" t="s">
        <v>76</v>
      </c>
      <c r="L19" s="74" t="s">
        <v>206</v>
      </c>
      <c r="M19" s="74" t="s">
        <v>206</v>
      </c>
    </row>
    <row r="20" spans="1:13" ht="15">
      <c r="A20" s="74">
        <v>545</v>
      </c>
      <c r="B20" s="74" t="s">
        <v>207</v>
      </c>
      <c r="C20" s="74" t="s">
        <v>208</v>
      </c>
      <c r="D20" s="74" t="s">
        <v>209</v>
      </c>
      <c r="E20" s="74" t="s">
        <v>210</v>
      </c>
      <c r="F20" s="74" t="s">
        <v>211</v>
      </c>
      <c r="G20" s="74" t="s">
        <v>86</v>
      </c>
      <c r="H20" s="74" t="s">
        <v>212</v>
      </c>
      <c r="I20" s="74" t="s">
        <v>213</v>
      </c>
      <c r="J20" s="74" t="s">
        <v>214</v>
      </c>
      <c r="K20" s="74" t="s">
        <v>77</v>
      </c>
      <c r="L20" s="74" t="s">
        <v>215</v>
      </c>
      <c r="M20" s="74" t="s">
        <v>215</v>
      </c>
    </row>
    <row r="21" spans="1:13" ht="15">
      <c r="A21" s="74">
        <v>546</v>
      </c>
      <c r="B21" s="74" t="s">
        <v>219</v>
      </c>
      <c r="C21" s="74" t="s">
        <v>216</v>
      </c>
      <c r="D21" s="74" t="s">
        <v>220</v>
      </c>
      <c r="E21" s="74" t="s">
        <v>217</v>
      </c>
      <c r="F21" s="74" t="s">
        <v>289</v>
      </c>
      <c r="G21" s="74" t="s">
        <v>86</v>
      </c>
      <c r="H21" s="74" t="s">
        <v>87</v>
      </c>
      <c r="I21" s="74" t="s">
        <v>218</v>
      </c>
      <c r="J21" s="74" t="s">
        <v>78</v>
      </c>
      <c r="K21" s="74"/>
      <c r="L21" s="74" t="s">
        <v>221</v>
      </c>
      <c r="M21" s="74" t="s">
        <v>221</v>
      </c>
    </row>
    <row r="22" spans="1:13" ht="15">
      <c r="A22" s="74">
        <v>548</v>
      </c>
      <c r="B22" s="74" t="s">
        <v>222</v>
      </c>
      <c r="C22" s="74" t="s">
        <v>257</v>
      </c>
      <c r="D22" s="74" t="s">
        <v>258</v>
      </c>
      <c r="E22" s="74" t="s">
        <v>217</v>
      </c>
      <c r="F22" s="74" t="s">
        <v>259</v>
      </c>
      <c r="G22" s="74" t="s">
        <v>86</v>
      </c>
      <c r="H22" s="74" t="s">
        <v>87</v>
      </c>
      <c r="I22" s="74" t="s">
        <v>223</v>
      </c>
      <c r="J22" s="74" t="s">
        <v>79</v>
      </c>
      <c r="K22" s="74"/>
      <c r="L22" s="74" t="s">
        <v>224</v>
      </c>
      <c r="M22" s="74" t="s">
        <v>224</v>
      </c>
    </row>
    <row r="23" spans="1:13" ht="15">
      <c r="A23" s="74">
        <v>550</v>
      </c>
      <c r="B23" s="74" t="s">
        <v>227</v>
      </c>
      <c r="C23" s="74" t="s">
        <v>225</v>
      </c>
      <c r="D23" s="74" t="s">
        <v>281</v>
      </c>
      <c r="E23" s="74" t="s">
        <v>217</v>
      </c>
      <c r="F23" s="74" t="s">
        <v>228</v>
      </c>
      <c r="G23" s="74" t="s">
        <v>86</v>
      </c>
      <c r="H23" s="74" t="s">
        <v>166</v>
      </c>
      <c r="I23" s="74" t="s">
        <v>80</v>
      </c>
      <c r="J23" s="74"/>
      <c r="K23" s="74"/>
      <c r="L23" s="74" t="s">
        <v>226</v>
      </c>
      <c r="M23" s="74" t="s">
        <v>226</v>
      </c>
    </row>
    <row r="24" spans="1:13" ht="15">
      <c r="A24" s="74">
        <v>552</v>
      </c>
      <c r="B24" s="74" t="s">
        <v>229</v>
      </c>
      <c r="C24" s="74" t="s">
        <v>230</v>
      </c>
      <c r="D24" s="74" t="s">
        <v>231</v>
      </c>
      <c r="E24" s="74" t="s">
        <v>232</v>
      </c>
      <c r="F24" s="74" t="s">
        <v>233</v>
      </c>
      <c r="G24" s="74" t="s">
        <v>86</v>
      </c>
      <c r="H24" s="74" t="s">
        <v>87</v>
      </c>
      <c r="I24" s="74" t="s">
        <v>234</v>
      </c>
      <c r="J24" s="74" t="s">
        <v>81</v>
      </c>
      <c r="K24" s="74"/>
      <c r="L24" s="74" t="s">
        <v>235</v>
      </c>
      <c r="M24" s="74" t="s">
        <v>235</v>
      </c>
    </row>
  </sheetData>
  <sheetProtection sheet="1" objects="1" scenarios="1"/>
  <printOptions/>
  <pageMargins left="0.3" right="0.23" top="1" bottom="1" header="0.5" footer="0.5"/>
  <pageSetup fitToHeight="1" fitToWidth="1" horizontalDpi="600" verticalDpi="600" orientation="landscape"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S52 2011-12 Budget Part1</dc:title>
  <dc:subject/>
  <dc:creator>System Administrator</dc:creator>
  <cp:keywords/>
  <dc:description/>
  <cp:lastModifiedBy> Jacquie Jones</cp:lastModifiedBy>
  <cp:lastPrinted>2011-02-04T11:15:02Z</cp:lastPrinted>
  <dcterms:created xsi:type="dcterms:W3CDTF">1999-05-06T10:21:34Z</dcterms:created>
  <dcterms:modified xsi:type="dcterms:W3CDTF">2012-04-10T10:12:10Z</dcterms:modified>
  <cp:category/>
  <cp:version/>
  <cp:contentType/>
  <cp:contentStatus/>
</cp:coreProperties>
</file>