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codeName="ThisWorkbook" defaultThemeVersion="124226"/>
  <bookViews>
    <workbookView xWindow="120" yWindow="72" windowWidth="15240" windowHeight="7992"/>
  </bookViews>
  <sheets>
    <sheet name="Part 2" sheetId="1" r:id="rId1"/>
    <sheet name="Part 3" sheetId="2" r:id="rId2"/>
    <sheet name="Sheet3" sheetId="3" r:id="rId3"/>
  </sheets>
  <calcPr fullPrecision="1" calcId="145621"/>
</workbook>
</file>

<file path=xl/sharedStrings.xml><?xml version="1.0" encoding="utf-8"?>
<sst xmlns="http://schemas.openxmlformats.org/spreadsheetml/2006/main" uniqueCount="246" count="425">
  <si>
    <t>Vale of Glamorgan Council</t>
  </si>
  <si>
    <t>LEA:673</t>
  </si>
  <si>
    <t>Part 2: Individual Schools Budget - Funding Factors</t>
  </si>
  <si>
    <t>Nursery, Primary &amp; Secondary Schools</t>
  </si>
  <si>
    <t>I) Pupil-led Funding</t>
  </si>
  <si>
    <t xml:space="preserve">Age </t>
  </si>
  <si>
    <t>Pupil</t>
  </si>
  <si>
    <t>Funding</t>
  </si>
  <si>
    <t>Funds</t>
  </si>
  <si>
    <t>% of Nurs.,Pri.</t>
  </si>
  <si>
    <t>Range</t>
  </si>
  <si>
    <t>Numbers</t>
  </si>
  <si>
    <t>Per Pupil</t>
  </si>
  <si>
    <t>Allocated</t>
  </si>
  <si>
    <t>&amp; Secondary</t>
  </si>
  <si>
    <t>£</t>
  </si>
  <si>
    <t>£000s</t>
  </si>
  <si>
    <t>Schools budgets</t>
  </si>
  <si>
    <t>Totals</t>
  </si>
  <si>
    <t>Nursery Sch.</t>
  </si>
  <si>
    <t>Primary</t>
  </si>
  <si>
    <t>Secondary</t>
  </si>
  <si>
    <t>Total</t>
  </si>
  <si>
    <t>Secondary Post 16</t>
  </si>
  <si>
    <t>Nursery Sch</t>
  </si>
  <si>
    <t>Place</t>
  </si>
  <si>
    <t>Other</t>
  </si>
  <si>
    <t>Rates</t>
  </si>
  <si>
    <t>Lump Sums</t>
  </si>
  <si>
    <t>Translation</t>
  </si>
  <si>
    <t>Mobility</t>
  </si>
  <si>
    <t>Amalgamation</t>
  </si>
  <si>
    <t>Split Site</t>
  </si>
  <si>
    <t>Total Nursery, Primary &amp; Secondary funds allocated for other factors</t>
  </si>
  <si>
    <t>Total funds allocated to Nursery, Primary &amp; Secondary Schools</t>
  </si>
  <si>
    <t>Special Schools</t>
  </si>
  <si>
    <t>i) Place/Pupil-led funding</t>
  </si>
  <si>
    <t>Day</t>
  </si>
  <si>
    <t>Category</t>
  </si>
  <si>
    <t>Per Place</t>
  </si>
  <si>
    <t>ii) Other factors</t>
  </si>
  <si>
    <t>Total funds allocated to special schools</t>
  </si>
  <si>
    <t>3c. Total funds allocated to all schools (Individual Schools Budget)</t>
  </si>
  <si>
    <t>N Sch. 2-4</t>
  </si>
  <si>
    <t xml:space="preserve"> Prim '2-4  </t>
  </si>
  <si>
    <t xml:space="preserve">Prim '4-5  </t>
  </si>
  <si>
    <t xml:space="preserve">Prim '5-7  </t>
  </si>
  <si>
    <t>Sec '11-14</t>
  </si>
  <si>
    <t>Sec '14-15</t>
  </si>
  <si>
    <t>Sec '15-16</t>
  </si>
  <si>
    <t xml:space="preserve">Midd Scl '2-4  </t>
  </si>
  <si>
    <t xml:space="preserve">Midd Scl '4-5  </t>
  </si>
  <si>
    <t xml:space="preserve">Midd Scl '5-7  </t>
  </si>
  <si>
    <t>Midd Scl '11-14</t>
  </si>
  <si>
    <t>Midd Scl '14-15</t>
  </si>
  <si>
    <t>Midd Scl '15-16</t>
  </si>
  <si>
    <t>Middle</t>
  </si>
  <si>
    <t>Middle School Post 16</t>
  </si>
  <si>
    <t>Early Intervention Resource Base</t>
  </si>
  <si>
    <t>Special Resource Base (St Illtyds)</t>
  </si>
  <si>
    <t>Resource Bases</t>
  </si>
  <si>
    <t>2017-18Section 52 Budget Statement</t>
  </si>
  <si>
    <t xml:space="preserve">Prim '7-11 </t>
  </si>
  <si>
    <t>Midd Scl '7-11</t>
  </si>
  <si>
    <t>Year</t>
  </si>
  <si>
    <t>Group</t>
  </si>
  <si>
    <t>Nursery</t>
  </si>
  <si>
    <t>Prim - Yr 1-2</t>
  </si>
  <si>
    <t>Prim - Nurs</t>
  </si>
  <si>
    <t>Prim - Recep</t>
  </si>
  <si>
    <t>Prim  - Yr 3-6</t>
  </si>
  <si>
    <t>Sec - Yr 7-9</t>
  </si>
  <si>
    <t>Sec - Yr 10</t>
  </si>
  <si>
    <t>Sec - Yr 11</t>
  </si>
  <si>
    <t>Midd - Nurs</t>
  </si>
  <si>
    <t>Midd - Recep</t>
  </si>
  <si>
    <t>Midd - Yr 1-2</t>
  </si>
  <si>
    <t>Midd - Yr 3-6</t>
  </si>
  <si>
    <t>Midd - Yr 7-9</t>
  </si>
  <si>
    <t>Midd  - Yr 10</t>
  </si>
  <si>
    <t>Midd - Yr 11</t>
  </si>
  <si>
    <t>The pupil numbers are calculated by taking all the actual numbers on roll as at January 2017,</t>
  </si>
  <si>
    <t>Complex Needs Unit</t>
  </si>
  <si>
    <t>EBD Behaviour Unit</t>
  </si>
  <si>
    <t>Age Weighted Pupil funding</t>
  </si>
  <si>
    <t>1. Pupil-led SEN Funding not included in the Age Weighted pupil funding</t>
  </si>
  <si>
    <t>a. Primary mainstream SEN funding allocated via pupils eligible for Free School Meals</t>
  </si>
  <si>
    <t>b. Mainstream SEN funding allocated based on pupils identified as school action plus</t>
  </si>
  <si>
    <t>c. Place-led SEN Funding treated as Pupil-led</t>
  </si>
  <si>
    <t>2. Catering Free School Meal Allocations allocated via pupils eligible for FSM</t>
  </si>
  <si>
    <t>TOTAL PUPIL LED FUNDING</t>
  </si>
  <si>
    <t>School Management - Headteacher, Caretaking and Administration</t>
  </si>
  <si>
    <t>Support Costs (lump sums)</t>
  </si>
  <si>
    <t>Buildings and Grounds (including Rates)</t>
  </si>
  <si>
    <t>Physical Disability Unit</t>
  </si>
  <si>
    <t>Non Delegated units</t>
  </si>
  <si>
    <t>School &lt;210 Alllowance</t>
  </si>
  <si>
    <t>Formula Protection &gt;3%</t>
  </si>
  <si>
    <t>deducting half the forecast for January 2017 (made in January 2016) and</t>
  </si>
  <si>
    <t>adding half the forecast for January 2018(made in January 2017).</t>
  </si>
  <si>
    <t>ii) Non Pupil Led Funding</t>
  </si>
  <si>
    <t>Total pupil led SEN Funding not included in  the AWPU</t>
  </si>
  <si>
    <t>Band A</t>
  </si>
  <si>
    <t>Band B</t>
  </si>
  <si>
    <t>Band C</t>
  </si>
  <si>
    <t>Band D</t>
  </si>
  <si>
    <t>Band E</t>
  </si>
  <si>
    <t>Pupils</t>
  </si>
  <si>
    <t>Total Pupil led fudning</t>
  </si>
  <si>
    <t xml:space="preserve">Senior Leadership </t>
  </si>
  <si>
    <t>Administration</t>
  </si>
  <si>
    <t>Caretaking</t>
  </si>
  <si>
    <t>Premises</t>
  </si>
  <si>
    <t>FSM</t>
  </si>
  <si>
    <t>Outreach to mainstream schools</t>
  </si>
  <si>
    <t>Support Costs</t>
  </si>
  <si>
    <t>2017/18 Adjusted Pupil Numbers</t>
  </si>
  <si>
    <t>Proposed AWPU - PUPIL NUMBER DRIVEN FORMULA</t>
  </si>
  <si>
    <t>Floor Area Allocation</t>
  </si>
  <si>
    <t>School Action Plus SEN Allocation</t>
  </si>
  <si>
    <t>FSM Allocation (compulsory for secondary)</t>
  </si>
  <si>
    <t>SCHOOL</t>
  </si>
  <si>
    <t>Capacity</t>
  </si>
  <si>
    <t>eFSM Jan 17 Plasc</t>
  </si>
  <si>
    <t>SAP Jan 17 Plasc</t>
  </si>
  <si>
    <t>SAP (Adj Jan 17 plasc)</t>
  </si>
  <si>
    <t>SAP</t>
  </si>
  <si>
    <t>Welsh Med</t>
  </si>
  <si>
    <t>Floor Area Internal</t>
  </si>
  <si>
    <t>Floor Area External</t>
  </si>
  <si>
    <t>Nurs</t>
  </si>
  <si>
    <t>Recep</t>
  </si>
  <si>
    <t>Yr 1-2</t>
  </si>
  <si>
    <t>Yr 3-6</t>
  </si>
  <si>
    <t>Yr7-9</t>
  </si>
  <si>
    <t>Yr10</t>
  </si>
  <si>
    <t>Yr11</t>
  </si>
  <si>
    <t>TOTAL</t>
  </si>
  <si>
    <t>Admin</t>
  </si>
  <si>
    <t>Caretaker</t>
  </si>
  <si>
    <t>Creditors</t>
  </si>
  <si>
    <t>Payroll</t>
  </si>
  <si>
    <t>HR</t>
  </si>
  <si>
    <t>License Fees</t>
  </si>
  <si>
    <t>LMS</t>
  </si>
  <si>
    <t xml:space="preserve">ICT </t>
  </si>
  <si>
    <t>DBS</t>
  </si>
  <si>
    <t>Gov Support</t>
  </si>
  <si>
    <t>HT</t>
  </si>
  <si>
    <t xml:space="preserve">Listed Buildings </t>
  </si>
  <si>
    <t>Treatment works</t>
  </si>
  <si>
    <t>Rent/ Insurance</t>
  </si>
  <si>
    <t>Special Unit/ PD Teach</t>
  </si>
  <si>
    <t>E Teach</t>
  </si>
  <si>
    <t>Barry Co-Ed</t>
  </si>
  <si>
    <t>Amalgamation Factor</t>
  </si>
  <si>
    <t>Primary Mobility</t>
  </si>
  <si>
    <t>Curriculum Protection Schools &lt;210</t>
  </si>
  <si>
    <t>Repairs, mnt &amp; Security</t>
  </si>
  <si>
    <t xml:space="preserve">Utilities </t>
  </si>
  <si>
    <t>Clean, refuse &amp; recycling</t>
  </si>
  <si>
    <t>Grounds Maintenance</t>
  </si>
  <si>
    <t xml:space="preserve">Primary SEN SAP 60% </t>
  </si>
  <si>
    <t>Primary SEN FSM  20%</t>
  </si>
  <si>
    <t>Secondary SEN SAP</t>
  </si>
  <si>
    <t>Secondary Free School Meals</t>
  </si>
  <si>
    <t>Client</t>
  </si>
  <si>
    <t>Primary Free Meals</t>
  </si>
  <si>
    <t xml:space="preserve">TOTAL FUNDING </t>
  </si>
  <si>
    <t>Cap</t>
  </si>
  <si>
    <t>Formula after cap</t>
  </si>
  <si>
    <t>FINAL BUDGET</t>
  </si>
  <si>
    <t>Statutory</t>
  </si>
  <si>
    <t>pupils</t>
  </si>
  <si>
    <t>m2</t>
  </si>
  <si>
    <t>Age2-4</t>
  </si>
  <si>
    <t>Age4-5</t>
  </si>
  <si>
    <t>Age5-7</t>
  </si>
  <si>
    <t>Age7-11</t>
  </si>
  <si>
    <t>Age11-14</t>
  </si>
  <si>
    <t>Age14-15</t>
  </si>
  <si>
    <t>Age15-16</t>
  </si>
  <si>
    <t>SLA</t>
  </si>
  <si>
    <t>ISR range</t>
  </si>
  <si>
    <t>estimate</t>
  </si>
  <si>
    <t>Actual</t>
  </si>
  <si>
    <t>Bute Cottage Nursery School</t>
  </si>
  <si>
    <t>Cogan Nursery</t>
  </si>
  <si>
    <t>TOTAL NURSERY</t>
  </si>
  <si>
    <t>Albert Primary School</t>
  </si>
  <si>
    <t>All Saints C/W Primary School (Barry)</t>
  </si>
  <si>
    <t>Barry Island Primary School</t>
  </si>
  <si>
    <t xml:space="preserve">Cadoxton Primary and Nursery </t>
  </si>
  <si>
    <t>Cogan Primary School</t>
  </si>
  <si>
    <t>Colcot Primary School</t>
  </si>
  <si>
    <t>Dinas Powys Primary School</t>
  </si>
  <si>
    <t>Evenlode Primary School</t>
  </si>
  <si>
    <t>Fairfield Primary School</t>
  </si>
  <si>
    <t>Gladstone Primary School (Barry)</t>
  </si>
  <si>
    <t>Gwenfo C/W Primary School</t>
  </si>
  <si>
    <t>High Street Primary School</t>
  </si>
  <si>
    <t>Holton Primary School</t>
  </si>
  <si>
    <t>Jenner Park Primary School</t>
  </si>
  <si>
    <t>Llancarfan Primary School</t>
  </si>
  <si>
    <t>Llandough Primary School</t>
  </si>
  <si>
    <t>Llanfair Primary School</t>
  </si>
  <si>
    <t>Llangan Primary School</t>
  </si>
  <si>
    <t>Llansannor C/W (Aided) Primary</t>
  </si>
  <si>
    <t>Oak Field Primary School</t>
  </si>
  <si>
    <t>Palmerston Primary School</t>
  </si>
  <si>
    <t>Pendoylan C/W  Primary School</t>
  </si>
  <si>
    <t xml:space="preserve">Peterston-Super-Ely C/W Primary </t>
  </si>
  <si>
    <t>Rhws Primary School</t>
  </si>
  <si>
    <t>Romilly Community Primary</t>
  </si>
  <si>
    <t>St Andrew's Major C/W Primary</t>
  </si>
  <si>
    <t>St Athan Primary School</t>
  </si>
  <si>
    <t>St Brides Major CIW Primary</t>
  </si>
  <si>
    <t xml:space="preserve">St David's C/W Primary School </t>
  </si>
  <si>
    <t>St Helen's Infant</t>
  </si>
  <si>
    <t>St Helen's Junior</t>
  </si>
  <si>
    <t>St Illtyd Primary School</t>
  </si>
  <si>
    <t>St Joseph's RC Prim (Vale)</t>
  </si>
  <si>
    <t>St Nicholas C/W Primary School</t>
  </si>
  <si>
    <t>Sully Primary School</t>
  </si>
  <si>
    <t>Victoria Primary School</t>
  </si>
  <si>
    <t xml:space="preserve">Wick &amp; Marcross Church in Wales </t>
  </si>
  <si>
    <t>Y Bont Faen Primary School</t>
  </si>
  <si>
    <t>Ysgol Gymraeg Dewi Sant</t>
  </si>
  <si>
    <t>Ysgol Gymraeg Gwaun y Nant</t>
  </si>
  <si>
    <t>Ysgol Iolo Morganwg</t>
  </si>
  <si>
    <t>Ysgol Pen Y Garth</t>
  </si>
  <si>
    <t>Ysgol Sant Baruc</t>
  </si>
  <si>
    <t>Ysgol Sant Curig</t>
  </si>
  <si>
    <t>Ysgol Y Ddraig</t>
  </si>
  <si>
    <t>TOTAL PRIMARY</t>
  </si>
  <si>
    <t>Ysgol Gymraeg Bro Morgannwg</t>
  </si>
  <si>
    <t>TOTAL 3 - 19</t>
  </si>
  <si>
    <t>Barry Comprehensive School</t>
  </si>
  <si>
    <t>Bryn Hafren Comprehensive School</t>
  </si>
  <si>
    <t>Cowbridge Comprehensive</t>
  </si>
  <si>
    <t>Llantwit Major High School</t>
  </si>
  <si>
    <t>St Cyres Comprehensive</t>
  </si>
  <si>
    <t>St Richard Gwyn RC High School</t>
  </si>
  <si>
    <t>Stanwell Comprehensive</t>
  </si>
  <si>
    <t>TOTAL SECONDARY</t>
  </si>
  <si>
    <t>GRAND TOTAL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</si>
</sst>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9"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00000000000"/>
    <numFmt numFmtId="167" formatCode="&quot;£&quot;#,##0.00"/>
    <numFmt numFmtId="168" formatCode="&quot;£&quot;#,##0"/>
    <numFmt numFmtId="169" formatCode="#,##0.0"/>
  </numFmts>
  <fonts count="6">
    <font>
      <sz val="8"/>
      <color theme="1"/>
      <name val="Calibri"/>
      <family val="2"/>
      <charset val="0"/>
      <scheme val="minor"/>
    </font>
    <font>
      <b/>
      <sz val="8"/>
      <name val="Arial"/>
      <family val="2"/>
      <charset val="0"/>
    </font>
    <font>
      <sz val="8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8"/>
      <color theme="1"/>
      <name val="Calibri"/>
      <family val="2"/>
      <charset val="0"/>
      <scheme val="minor"/>
    </font>
    <font>
      <b/>
      <u val="single"/>
      <sz val="8"/>
      <name val="Arial"/>
      <family val="2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84">
    <xf numFmtId="0" fontId="0" fillId="0" borderId="0"/>
    <xf numFmtId="43" fontId="0" fillId="0" borderId="0" applyAlignment="0" applyBorder="0" applyFont="0" applyFill="0" applyProtection="0"/>
    <xf numFmtId="9" fontId="0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Alignment="1" applyBorder="1" applyFont="1">
      <alignment horizontal="center"/>
    </xf>
    <xf numFmtId="0" fontId="2" fillId="0" borderId="2" xfId="0" applyAlignment="1" applyBorder="1" applyFont="1">
      <alignment horizontal="center"/>
    </xf>
    <xf numFmtId="0" fontId="2" fillId="0" borderId="3" xfId="0" applyAlignment="1" applyBorder="1" applyFont="1">
      <alignment horizontal="center"/>
    </xf>
    <xf numFmtId="0" fontId="2" fillId="0" borderId="0" xfId="0" applyAlignment="1" applyBorder="1" applyFont="1">
      <alignment horizontal="center"/>
    </xf>
    <xf numFmtId="0" fontId="2" fillId="0" borderId="4" xfId="0" applyAlignment="1" applyBorder="1" applyFont="1">
      <alignment horizontal="center"/>
    </xf>
    <xf numFmtId="0" fontId="2" fillId="0" borderId="5" xfId="0" applyAlignment="1" applyBorder="1" applyFont="1">
      <alignment horizontal="center"/>
    </xf>
    <xf numFmtId="43" fontId="2" fillId="0" borderId="0" xfId="0" applyAlignment="1" applyBorder="1" applyFont="1" applyNumberFormat="1">
      <alignment horizontal="center"/>
    </xf>
    <xf numFmtId="164" fontId="2" fillId="0" borderId="0" xfId="1" applyFont="1" applyNumberFormat="1"/>
    <xf numFmtId="4" fontId="2" fillId="0" borderId="3" xfId="0" applyAlignment="1" applyBorder="1" applyFont="1" applyNumberFormat="1" quotePrefix="1">
      <alignment horizontal="left"/>
    </xf>
    <xf numFmtId="43" fontId="2" fillId="0" borderId="0" xfId="0" applyFont="1" applyNumberFormat="1"/>
    <xf numFmtId="43" fontId="2" fillId="0" borderId="3" xfId="1" applyBorder="1" applyFont="1" applyNumberFormat="1"/>
    <xf numFmtId="0" fontId="2" fillId="2" borderId="3" xfId="0" applyBorder="1" applyFont="1" applyFill="1"/>
    <xf numFmtId="0" fontId="2" fillId="0" borderId="3" xfId="0" applyAlignment="1" applyBorder="1" applyFont="1" quotePrefix="1">
      <alignment horizontal="left"/>
    </xf>
    <xf numFmtId="0" fontId="2" fillId="0" borderId="4" xfId="0" applyAlignment="1" applyBorder="1" applyFont="1" quotePrefix="1">
      <alignment horizontal="left"/>
    </xf>
    <xf numFmtId="43" fontId="2" fillId="0" borderId="4" xfId="1" applyBorder="1" applyFont="1" applyNumberFormat="1"/>
    <xf numFmtId="0" fontId="1" fillId="0" borderId="1" xfId="0" applyBorder="1" applyFont="1"/>
    <xf numFmtId="0" fontId="2" fillId="2" borderId="0" xfId="0" applyAlignment="1" applyBorder="1" applyFont="1" applyFill="1">
      <alignment horizontal="left"/>
    </xf>
    <xf numFmtId="43" fontId="1" fillId="0" borderId="6" xfId="0" applyBorder="1" applyFont="1" applyNumberFormat="1"/>
    <xf numFmtId="0" fontId="1" fillId="2" borderId="6" xfId="0" applyBorder="1" applyFont="1" applyFill="1"/>
    <xf numFmtId="9" fontId="1" fillId="0" borderId="1" xfId="2" applyBorder="1" applyFont="1" applyNumberFormat="1" applyFill="1"/>
    <xf numFmtId="0" fontId="1" fillId="0" borderId="3" xfId="0" applyBorder="1" applyFont="1"/>
    <xf numFmtId="0" fontId="1" fillId="2" borderId="0" xfId="0" applyBorder="1" applyFont="1" applyFill="1"/>
    <xf numFmtId="43" fontId="1" fillId="0" borderId="7" xfId="0" applyBorder="1" applyFont="1" applyNumberFormat="1"/>
    <xf numFmtId="0" fontId="1" fillId="2" borderId="7" xfId="0" applyBorder="1" applyFont="1" applyFill="1"/>
    <xf numFmtId="9" fontId="1" fillId="0" borderId="3" xfId="2" applyBorder="1" applyFont="1" applyNumberFormat="1"/>
    <xf numFmtId="0" fontId="1" fillId="0" borderId="4" xfId="0" applyBorder="1" applyFont="1"/>
    <xf numFmtId="43" fontId="1" fillId="0" borderId="8" xfId="0" applyBorder="1" applyFont="1" applyNumberFormat="1"/>
    <xf numFmtId="9" fontId="1" fillId="0" borderId="4" xfId="2" applyBorder="1" applyFont="1" applyNumberFormat="1"/>
    <xf numFmtId="0" fontId="1" fillId="0" borderId="8" xfId="0" applyBorder="1" applyFont="1"/>
    <xf numFmtId="0" fontId="1" fillId="2" borderId="8" xfId="0" applyBorder="1" applyFont="1" applyFill="1"/>
    <xf numFmtId="0" fontId="1" fillId="2" borderId="4" xfId="0" applyBorder="1" applyFont="1" applyFill="1"/>
    <xf numFmtId="164" fontId="1" fillId="0" borderId="5" xfId="1" applyBorder="1" applyFont="1" applyNumberFormat="1"/>
    <xf numFmtId="0" fontId="1" fillId="0" borderId="9" xfId="0" applyBorder="1" applyFont="1" applyFill="1"/>
    <xf numFmtId="0" fontId="2" fillId="0" borderId="10" xfId="0" applyBorder="1" applyFont="1"/>
    <xf numFmtId="0" fontId="2" fillId="0" borderId="11" xfId="0" applyBorder="1" applyFont="1"/>
    <xf numFmtId="164" fontId="1" fillId="0" borderId="12" xfId="1" applyBorder="1" applyFont="1" applyNumberFormat="1"/>
    <xf numFmtId="0" fontId="2" fillId="0" borderId="6" xfId="0" applyAlignment="1" applyBorder="1" applyFont="1">
      <alignment horizontal="center"/>
    </xf>
    <xf numFmtId="0" fontId="2" fillId="0" borderId="7" xfId="0" applyAlignment="1" applyBorder="1" applyFont="1">
      <alignment horizontal="center"/>
    </xf>
    <xf numFmtId="0" fontId="2" fillId="0" borderId="8" xfId="0" applyAlignment="1" applyBorder="1" applyFont="1">
      <alignment horizontal="center"/>
    </xf>
    <xf numFmtId="0" fontId="2" fillId="0" borderId="6" xfId="0" applyBorder="1" applyFont="1"/>
    <xf numFmtId="0" fontId="2" fillId="0" borderId="13" xfId="0" applyBorder="1" applyFont="1"/>
    <xf numFmtId="164" fontId="2" fillId="0" borderId="0" xfId="1" applyBorder="1" applyFont="1" applyNumberFormat="1"/>
    <xf numFmtId="0" fontId="2" fillId="0" borderId="7" xfId="0" applyBorder="1" applyFont="1"/>
    <xf numFmtId="0" fontId="2" fillId="0" borderId="14" xfId="0" applyBorder="1" applyFont="1"/>
    <xf numFmtId="43" fontId="2" fillId="0" borderId="0" xfId="0" applyBorder="1" applyFont="1" applyNumberFormat="1"/>
    <xf numFmtId="0" fontId="2" fillId="0" borderId="8" xfId="0" applyBorder="1" applyFont="1"/>
    <xf numFmtId="0" fontId="2" fillId="0" borderId="15" xfId="0" applyBorder="1" applyFont="1"/>
    <xf numFmtId="164" fontId="2" fillId="0" borderId="5" xfId="1" applyBorder="1" applyFont="1" applyNumberFormat="1"/>
    <xf numFmtId="0" fontId="1" fillId="0" borderId="9" xfId="0" applyBorder="1" applyFont="1"/>
    <xf numFmtId="0" fontId="1" fillId="0" borderId="11" xfId="0" applyBorder="1" applyFont="1"/>
    <xf numFmtId="43" fontId="1" fillId="0" borderId="12" xfId="0" applyBorder="1" applyFont="1" applyNumberFormat="1"/>
    <xf numFmtId="43" fontId="1" fillId="2" borderId="12" xfId="0" applyBorder="1" applyFont="1" applyNumberFormat="1" applyFill="1"/>
    <xf numFmtId="0" fontId="2" fillId="0" borderId="2" xfId="0" applyBorder="1" applyFont="1"/>
    <xf numFmtId="0" fontId="2" fillId="0" borderId="0" xfId="0" applyBorder="1" applyFont="1"/>
    <xf numFmtId="43" fontId="2" fillId="0" borderId="3" xfId="0" applyBorder="1" applyFont="1" applyNumberFormat="1"/>
    <xf numFmtId="43" fontId="2" fillId="0" borderId="0" xfId="1" applyBorder="1" applyFont="1" applyNumberFormat="1"/>
    <xf numFmtId="0" fontId="2" fillId="0" borderId="5" xfId="0" applyBorder="1" applyFont="1"/>
    <xf numFmtId="43" fontId="2" fillId="0" borderId="4" xfId="0" applyBorder="1" applyFont="1" applyNumberFormat="1"/>
    <xf numFmtId="43" fontId="2" fillId="0" borderId="1" xfId="0" applyBorder="1" applyFont="1" applyNumberFormat="1"/>
    <xf numFmtId="43" fontId="2" fillId="0" borderId="2" xfId="1" applyBorder="1" applyFont="1" applyNumberFormat="1"/>
    <xf numFmtId="164" fontId="2" fillId="0" borderId="1" xfId="1" applyBorder="1" applyFont="1" applyNumberFormat="1"/>
    <xf numFmtId="164" fontId="2" fillId="0" borderId="3" xfId="1" applyBorder="1" applyFont="1" applyNumberFormat="1"/>
    <xf numFmtId="164" fontId="2" fillId="0" borderId="4" xfId="1" applyBorder="1" applyFont="1" applyNumberFormat="1"/>
    <xf numFmtId="0" fontId="1" fillId="2" borderId="10" xfId="0" applyBorder="1" applyFont="1" applyFill="1"/>
    <xf numFmtId="164" fontId="1" fillId="0" borderId="0" xfId="1" applyBorder="1" applyFont="1" applyNumberFormat="1"/>
    <xf numFmtId="0" fontId="2" fillId="0" borderId="0" xfId="0" applyBorder="1" applyFont="1" applyFill="1"/>
    <xf numFmtId="164" fontId="2" fillId="0" borderId="1" xfId="1" applyAlignment="1" applyBorder="1" applyFont="1" applyNumberFormat="1">
      <alignment horizontal="center"/>
    </xf>
    <xf numFmtId="164" fontId="2" fillId="0" borderId="3" xfId="0" applyBorder="1" applyFont="1" applyNumberFormat="1"/>
    <xf numFmtId="0" fontId="2" fillId="2" borderId="4" xfId="0" applyBorder="1" applyFont="1" applyFill="1"/>
    <xf numFmtId="164" fontId="2" fillId="0" borderId="4" xfId="0" applyBorder="1" applyFont="1" applyNumberFormat="1"/>
    <xf numFmtId="0" fontId="1" fillId="2" borderId="12" xfId="0" applyBorder="1" applyFont="1" applyFill="1"/>
    <xf numFmtId="0" fontId="1" fillId="2" borderId="11" xfId="0" applyBorder="1" applyFont="1" applyFill="1"/>
    <xf numFmtId="164" fontId="1" fillId="0" borderId="12" xfId="0" applyBorder="1" applyFont="1" applyNumberFormat="1"/>
    <xf numFmtId="164" fontId="2" fillId="0" borderId="0" xfId="0" applyFont="1" applyNumberFormat="1"/>
    <xf numFmtId="0" fontId="1" fillId="0" borderId="6" xfId="0" applyBorder="1" applyFont="1"/>
    <xf numFmtId="0" fontId="1" fillId="0" borderId="2" xfId="0" applyBorder="1" applyFont="1"/>
    <xf numFmtId="0" fontId="1" fillId="2" borderId="13" xfId="0" applyBorder="1" applyFont="1" applyFill="1"/>
    <xf numFmtId="164" fontId="1" fillId="0" borderId="2" xfId="0" applyBorder="1" applyFont="1" applyNumberFormat="1"/>
    <xf numFmtId="0" fontId="1" fillId="0" borderId="7" xfId="0" applyBorder="1" applyFont="1"/>
    <xf numFmtId="0" fontId="1" fillId="0" borderId="0" xfId="0" applyBorder="1" applyFont="1"/>
    <xf numFmtId="0" fontId="1" fillId="2" borderId="14" xfId="0" applyBorder="1" applyFont="1" applyFill="1"/>
    <xf numFmtId="164" fontId="1" fillId="0" borderId="0" xfId="0" applyBorder="1" applyFont="1" applyNumberFormat="1"/>
    <xf numFmtId="0" fontId="1" fillId="2" borderId="15" xfId="0" applyBorder="1" applyFont="1" applyFill="1"/>
    <xf numFmtId="0" fontId="1" fillId="2" borderId="9" xfId="0" applyBorder="1" applyFont="1" applyFill="1"/>
    <xf numFmtId="164" fontId="1" fillId="0" borderId="10" xfId="0" applyBorder="1" applyFont="1" applyNumberFormat="1"/>
    <xf numFmtId="164" fontId="2" fillId="0" borderId="3" xfId="1" applyAlignment="1" applyBorder="1" applyFont="1" applyNumberFormat="1">
      <alignment horizontal="center"/>
    </xf>
    <xf numFmtId="164" fontId="2" fillId="0" borderId="4" xfId="1" applyAlignment="1" applyBorder="1" applyFont="1" applyNumberFormat="1">
      <alignment horizontal="center"/>
    </xf>
    <xf numFmtId="164" fontId="1" fillId="0" borderId="12" xfId="1" applyAlignment="1" applyBorder="1" applyFont="1" applyNumberFormat="1">
      <alignment horizontal="center"/>
    </xf>
    <xf numFmtId="165" fontId="2" fillId="0" borderId="4" xfId="1" applyBorder="1" applyFont="1" applyNumberFormat="1"/>
    <xf numFmtId="164" fontId="1" fillId="0" borderId="10" xfId="1" applyBorder="1" applyFont="1" applyNumberFormat="1"/>
    <xf numFmtId="164" fontId="2" fillId="0" borderId="14" xfId="1" applyBorder="1" applyFont="1" applyNumberFormat="1"/>
    <xf numFmtId="0" fontId="2" fillId="0" borderId="5" xfId="0" applyBorder="1" applyFont="1" applyFill="1"/>
    <xf numFmtId="164" fontId="2" fillId="0" borderId="0" xfId="0" applyBorder="1" applyFont="1" applyNumberFormat="1"/>
    <xf numFmtId="164" fontId="1" fillId="0" borderId="1" xfId="1" applyAlignment="1" applyBorder="1" applyFont="1" applyNumberFormat="1">
      <alignment horizontal="center"/>
    </xf>
    <xf numFmtId="164" fontId="1" fillId="0" borderId="3" xfId="1" applyAlignment="1" applyBorder="1" applyFont="1" applyNumberFormat="1">
      <alignment horizontal="center"/>
    </xf>
    <xf numFmtId="3" fontId="2" fillId="0" borderId="0" xfId="0" applyFont="1" applyNumberFormat="1"/>
    <xf numFmtId="164" fontId="1" fillId="0" borderId="3" xfId="0" applyBorder="1" applyFont="1" applyNumberFormat="1"/>
    <xf numFmtId="0" fontId="1" fillId="0" borderId="5" xfId="0" applyBorder="1" applyFont="1"/>
    <xf numFmtId="0" fontId="2" fillId="0" borderId="6" xfId="0" applyAlignment="1" applyBorder="1" applyFont="1">
      <alignment horizontal="right"/>
    </xf>
    <xf numFmtId="164" fontId="2" fillId="0" borderId="13" xfId="1" applyBorder="1" applyFont="1" applyNumberFormat="1"/>
    <xf numFmtId="0" fontId="1" fillId="0" borderId="10" xfId="0" applyBorder="1" applyFont="1"/>
    <xf numFmtId="43" fontId="1" fillId="0" borderId="11" xfId="0" applyBorder="1" applyFont="1" applyNumberFormat="1"/>
    <xf numFmtId="49" fontId="2" fillId="0" borderId="6" xfId="1" applyBorder="1" applyFont="1" applyNumberFormat="1"/>
    <xf numFmtId="49" fontId="2" fillId="0" borderId="7" xfId="1" applyBorder="1" applyFont="1" applyNumberFormat="1"/>
    <xf numFmtId="0" fontId="1" fillId="0" borderId="16" xfId="0" applyBorder="1" applyFont="1"/>
    <xf numFmtId="0" fontId="2" fillId="0" borderId="17" xfId="0" applyBorder="1" applyFont="1"/>
    <xf numFmtId="164" fontId="1" fillId="0" borderId="18" xfId="0" applyBorder="1" applyFont="1" applyNumberFormat="1"/>
    <xf numFmtId="166" fontId="2" fillId="0" borderId="0" xfId="0" applyFont="1" applyNumberFormat="1"/>
    <xf numFmtId="8" fontId="2" fillId="0" borderId="3" xfId="0" applyAlignment="1" applyBorder="1" applyFont="1" applyNumberFormat="1">
      <alignment horizontal="center"/>
    </xf>
    <xf numFmtId="43" fontId="2" fillId="0" borderId="1" xfId="0" applyAlignment="1" applyBorder="1" applyFont="1" applyNumberFormat="1">
      <alignment horizontal="center"/>
    </xf>
    <xf numFmtId="0" fontId="2" fillId="0" borderId="0" xfId="0" applyAlignment="1" applyBorder="1" applyFont="1" quotePrefix="1">
      <alignment horizontal="left"/>
    </xf>
    <xf numFmtId="43" fontId="2" fillId="0" borderId="7" xfId="1" applyBorder="1" applyFont="1" applyNumberFormat="1"/>
    <xf numFmtId="43" fontId="2" fillId="0" borderId="2" xfId="0" applyAlignment="1" applyBorder="1" applyFont="1" applyNumberFormat="1">
      <alignment horizontal="center"/>
    </xf>
    <xf numFmtId="164" fontId="2" fillId="0" borderId="2" xfId="1" applyBorder="1" applyFont="1" applyNumberFormat="1"/>
    <xf numFmtId="0" fontId="2" fillId="2" borderId="1" xfId="0" applyAlignment="1" applyBorder="1" applyFont="1" applyFill="1">
      <alignment horizontal="center"/>
    </xf>
    <xf numFmtId="43" fontId="2" fillId="0" borderId="5" xfId="0" applyBorder="1" applyFont="1" applyNumberFormat="1"/>
    <xf numFmtId="41" fontId="1" fillId="0" borderId="6" xfId="0" applyBorder="1" applyFont="1" applyNumberFormat="1"/>
    <xf numFmtId="41" fontId="1" fillId="0" borderId="7" xfId="0" applyBorder="1" applyFont="1" applyNumberFormat="1"/>
    <xf numFmtId="41" fontId="1" fillId="0" borderId="8" xfId="0" applyBorder="1" applyFont="1" applyNumberFormat="1"/>
    <xf numFmtId="164" fontId="1" fillId="0" borderId="14" xfId="1" applyBorder="1" applyFont="1" applyNumberFormat="1"/>
    <xf numFmtId="43" fontId="1" fillId="0" borderId="0" xfId="0" applyFont="1" applyNumberFormat="1"/>
    <xf numFmtId="0" fontId="2" fillId="0" borderId="1" xfId="0" applyBorder="1" applyFont="1"/>
    <xf numFmtId="0" fontId="2" fillId="0" borderId="4" xfId="0" applyBorder="1" applyFont="1"/>
    <xf numFmtId="43" fontId="1" fillId="0" borderId="0" xfId="0" applyBorder="1" applyFont="1" applyNumberFormat="1"/>
    <xf numFmtId="0" fontId="2" fillId="0" borderId="1" xfId="0" applyAlignment="1" applyBorder="1" applyFont="1">
      <alignment horizontal="left"/>
    </xf>
    <xf numFmtId="43" fontId="2" fillId="0" borderId="11" xfId="0" applyBorder="1" applyFont="1" applyNumberFormat="1"/>
    <xf numFmtId="8" fontId="2" fillId="0" borderId="4" xfId="1" applyAlignment="1" applyBorder="1" applyFont="1" applyNumberFormat="1">
      <alignment horizontal="center"/>
    </xf>
    <xf numFmtId="43" fontId="1" fillId="2" borderId="9" xfId="0" applyBorder="1" applyFont="1" applyNumberFormat="1" applyFill="1"/>
    <xf numFmtId="0" fontId="5" fillId="0" borderId="0" xfId="0" applyFont="1"/>
    <xf numFmtId="0" fontId="1" fillId="0" borderId="1" xfId="0" applyAlignment="1" applyBorder="1" applyFont="1">
      <alignment horizontal="center"/>
    </xf>
    <xf numFmtId="0" fontId="1" fillId="0" borderId="3" xfId="0" applyAlignment="1" applyBorder="1" applyFont="1">
      <alignment horizontal="center"/>
    </xf>
    <xf numFmtId="0" fontId="1" fillId="0" borderId="4" xfId="0" applyAlignment="1" applyBorder="1" applyFont="1">
      <alignment horizontal="center"/>
    </xf>
    <xf numFmtId="0" fontId="1" fillId="2" borderId="3" xfId="0" applyBorder="1" applyFont="1" applyFill="1"/>
    <xf numFmtId="164" fontId="1" fillId="0" borderId="4" xfId="0" applyBorder="1" applyFont="1" applyNumberFormat="1"/>
    <xf numFmtId="43" fontId="1" fillId="0" borderId="1" xfId="1" applyAlignment="1" applyBorder="1" applyFont="1" applyNumberFormat="1">
      <alignment horizontal="center"/>
    </xf>
    <xf numFmtId="8" fontId="2" fillId="0" borderId="3" xfId="0" applyBorder="1" applyFont="1" applyNumberFormat="1"/>
    <xf numFmtId="0" fontId="0" fillId="0" borderId="19" xfId="0" applyBorder="1" applyFont="1"/>
    <xf numFmtId="0" fontId="0" fillId="0" borderId="20" xfId="0" applyBorder="1" applyFont="1"/>
    <xf numFmtId="0" fontId="0" fillId="0" borderId="21" xfId="0" applyBorder="1" applyFont="1"/>
    <xf numFmtId="8" fontId="0" fillId="0" borderId="22" xfId="0" applyBorder="1" applyFont="1" applyNumberFormat="1"/>
    <xf numFmtId="8" fontId="0" fillId="0" borderId="21" xfId="0" applyBorder="1" applyFont="1" applyNumberFormat="1"/>
    <xf numFmtId="0" fontId="0" fillId="0" borderId="22" xfId="0" applyBorder="1" applyFont="1"/>
    <xf numFmtId="0" fontId="3" fillId="3" borderId="20" xfId="0" applyAlignment="1" applyBorder="1" applyFont="1" applyFill="1">
      <alignment horizontal="left"/>
    </xf>
    <xf numFmtId="0" fontId="3" fillId="3" borderId="21" xfId="0" applyAlignment="1" applyBorder="1" applyFont="1" applyFill="1">
      <alignment horizontal="center"/>
    </xf>
    <xf numFmtId="0" fontId="3" fillId="3" borderId="22" xfId="0" applyAlignment="1" applyBorder="1" applyFont="1" applyFill="1">
      <alignment horizontal="center"/>
    </xf>
    <xf numFmtId="0" fontId="3" fillId="4" borderId="20" xfId="0" applyAlignment="1" applyBorder="1" applyFont="1" applyFill="1">
      <alignment horizontal="left"/>
    </xf>
    <xf numFmtId="0" fontId="3" fillId="4" borderId="21" xfId="0" applyAlignment="1" applyBorder="1" applyFont="1" applyFill="1">
      <alignment horizontal="center"/>
    </xf>
    <xf numFmtId="0" fontId="3" fillId="4" borderId="22" xfId="0" applyAlignment="1" applyBorder="1" applyFont="1" applyFill="1">
      <alignment horizontal="center"/>
    </xf>
    <xf numFmtId="0" fontId="3" fillId="4" borderId="21" xfId="0" applyAlignment="1" applyBorder="1" applyFont="1" applyFill="1">
      <alignment horizontal="left"/>
    </xf>
    <xf numFmtId="0" fontId="3" fillId="3" borderId="21" xfId="0" applyAlignment="1" applyBorder="1" applyFont="1" applyFill="1">
      <alignment horizontal="left"/>
    </xf>
    <xf numFmtId="0" fontId="3" fillId="5" borderId="23" xfId="0" applyAlignment="1" applyBorder="1" applyFont="1" applyFill="1">
      <alignment horizontal="left"/>
    </xf>
    <xf numFmtId="0" fontId="3" fillId="5" borderId="24" xfId="0" applyAlignment="1" applyBorder="1" applyFont="1" applyFill="1">
      <alignment horizontal="left"/>
    </xf>
    <xf numFmtId="0" fontId="3" fillId="5" borderId="24" xfId="0" applyAlignment="1" applyBorder="1" applyFont="1" applyFill="1">
      <alignment horizontal="center"/>
    </xf>
    <xf numFmtId="0" fontId="3" fillId="5" borderId="25" xfId="0" applyAlignment="1" applyBorder="1" applyFont="1" applyFill="1">
      <alignment horizontal="center"/>
    </xf>
    <xf numFmtId="0" fontId="3" fillId="4" borderId="19" xfId="0" applyAlignment="1" applyBorder="1" applyFont="1" applyFill="1">
      <alignment horizontal="center"/>
    </xf>
    <xf numFmtId="0" fontId="0" fillId="4" borderId="26" xfId="0" applyBorder="1" applyFill="1"/>
    <xf numFmtId="0" fontId="0" fillId="6" borderId="27" xfId="0" applyBorder="1" applyFill="1"/>
    <xf numFmtId="0" fontId="0" fillId="6" borderId="28" xfId="0" applyBorder="1" applyFill="1"/>
    <xf numFmtId="0" fontId="3" fillId="3" borderId="29" xfId="0" applyAlignment="1" applyBorder="1" applyFont="1" applyFill="1">
      <alignment horizontal="center" wrapText="1"/>
    </xf>
    <xf numFmtId="0" fontId="3" fillId="4" borderId="30" xfId="0" applyAlignment="1" applyBorder="1" applyFont="1" applyFill="1">
      <alignment horizontal="center" wrapText="1"/>
    </xf>
    <xf numFmtId="0" fontId="3" fillId="4" borderId="12" xfId="0" applyAlignment="1" applyBorder="1" applyFont="1" applyFill="1">
      <alignment horizontal="center" wrapText="1"/>
    </xf>
    <xf numFmtId="0" fontId="3" fillId="4" borderId="31" xfId="0" applyAlignment="1" applyBorder="1" applyFont="1" applyFill="1">
      <alignment horizontal="center" wrapText="1"/>
    </xf>
    <xf numFmtId="0" fontId="3" fillId="3" borderId="30" xfId="0" applyAlignment="1" applyBorder="1" applyFont="1" applyFill="1">
      <alignment horizontal="center" wrapText="1"/>
    </xf>
    <xf numFmtId="0" fontId="3" fillId="3" borderId="12" xfId="0" applyAlignment="1" applyBorder="1" applyFont="1" applyFill="1">
      <alignment horizontal="center" wrapText="1"/>
    </xf>
    <xf numFmtId="0" fontId="3" fillId="3" borderId="11" xfId="0" applyAlignment="1" applyBorder="1" applyFont="1" applyFill="1">
      <alignment horizontal="center" wrapText="1"/>
    </xf>
    <xf numFmtId="0" fontId="3" fillId="4" borderId="32" xfId="0" applyAlignment="1" applyBorder="1" applyFont="1" applyFill="1">
      <alignment horizontal="center" wrapText="1"/>
    </xf>
    <xf numFmtId="0" fontId="3" fillId="3" borderId="31" xfId="0" applyAlignment="1" applyBorder="1" applyFont="1" applyFill="1">
      <alignment horizontal="center" wrapText="1"/>
    </xf>
    <xf numFmtId="0" fontId="3" fillId="5" borderId="30" xfId="0" applyAlignment="1" applyBorder="1" applyFont="1" applyFill="1">
      <alignment horizontal="center" wrapText="1"/>
    </xf>
    <xf numFmtId="0" fontId="3" fillId="5" borderId="10" xfId="0" applyAlignment="1" applyBorder="1" applyFont="1" applyFill="1">
      <alignment horizontal="center" wrapText="1"/>
    </xf>
    <xf numFmtId="0" fontId="3" fillId="5" borderId="12" xfId="0" applyAlignment="1" applyBorder="1" applyFont="1" applyFill="1">
      <alignment horizontal="center" wrapText="1"/>
    </xf>
    <xf numFmtId="0" fontId="3" fillId="5" borderId="31" xfId="0" applyAlignment="1" applyBorder="1" applyFont="1" applyFill="1">
      <alignment horizontal="center" wrapText="1"/>
    </xf>
    <xf numFmtId="0" fontId="3" fillId="4" borderId="29" xfId="0" applyAlignment="1" applyBorder="1" applyFont="1" applyFill="1">
      <alignment horizontal="center" wrapText="1"/>
    </xf>
    <xf numFmtId="0" fontId="3" fillId="6" borderId="10" xfId="0" applyAlignment="1" applyBorder="1" applyFont="1" applyFill="1">
      <alignment horizontal="center" wrapText="1"/>
    </xf>
    <xf numFmtId="0" fontId="3" fillId="6" borderId="33" xfId="0" applyAlignment="1" applyBorder="1" applyFont="1" applyFill="1">
      <alignment horizontal="center" wrapText="1"/>
    </xf>
    <xf numFmtId="0" fontId="3" fillId="3" borderId="2" xfId="0" applyAlignment="1" applyBorder="1" applyFont="1" applyFill="1">
      <alignment horizontal="center" wrapText="1"/>
    </xf>
    <xf numFmtId="0" fontId="3" fillId="4" borderId="34" xfId="0" applyAlignment="1" applyBorder="1" applyFont="1" applyFill="1">
      <alignment horizontal="center" wrapText="1"/>
    </xf>
    <xf numFmtId="0" fontId="3" fillId="4" borderId="35" xfId="0" applyAlignment="1" applyBorder="1" applyFont="1" applyFill="1">
      <alignment horizontal="center" wrapText="1"/>
    </xf>
    <xf numFmtId="0" fontId="3" fillId="3" borderId="36" xfId="0" applyAlignment="1" applyBorder="1" applyFont="1" applyFill="1">
      <alignment horizontal="center"/>
    </xf>
    <xf numFmtId="0" fontId="3" fillId="3" borderId="37" xfId="0" applyAlignment="1" applyBorder="1" applyFont="1" applyFill="1">
      <alignment horizontal="center"/>
    </xf>
    <xf numFmtId="0" fontId="3" fillId="3" borderId="38" xfId="0" applyAlignment="1" applyBorder="1" applyFont="1" applyFill="1">
      <alignment horizontal="center"/>
    </xf>
    <xf numFmtId="0" fontId="3" fillId="4" borderId="38" xfId="0" applyAlignment="1" applyBorder="1" applyFont="1" applyFill="1">
      <alignment horizontal="center"/>
    </xf>
    <xf numFmtId="167" fontId="3" fillId="4" borderId="36" xfId="0" applyAlignment="1" applyBorder="1" applyFont="1" applyNumberFormat="1" applyFill="1">
      <alignment horizontal="center"/>
    </xf>
    <xf numFmtId="167" fontId="3" fillId="4" borderId="37" xfId="0" applyAlignment="1" applyBorder="1" applyFont="1" applyNumberFormat="1" applyFill="1">
      <alignment horizontal="center"/>
    </xf>
    <xf numFmtId="167" fontId="3" fillId="3" borderId="36" xfId="0" applyAlignment="1" applyBorder="1" applyFont="1" applyNumberFormat="1" applyFill="1">
      <alignment horizontal="center"/>
    </xf>
    <xf numFmtId="167" fontId="3" fillId="3" borderId="37" xfId="0" applyAlignment="1" applyBorder="1" applyFont="1" applyNumberFormat="1" applyFill="1">
      <alignment horizontal="center"/>
    </xf>
    <xf numFmtId="168" fontId="3" fillId="3" borderId="36" xfId="0" applyAlignment="1" applyBorder="1" applyFont="1" applyNumberFormat="1" applyFill="1">
      <alignment horizontal="center"/>
    </xf>
    <xf numFmtId="168" fontId="3" fillId="3" borderId="37" xfId="0" applyAlignment="1" applyBorder="1" applyFont="1" applyNumberFormat="1" applyFill="1">
      <alignment horizontal="center"/>
    </xf>
    <xf numFmtId="8" fontId="3" fillId="5" borderId="36" xfId="0" applyAlignment="1" applyBorder="1" applyFont="1" applyNumberFormat="1" applyFill="1">
      <alignment horizontal="center"/>
    </xf>
    <xf numFmtId="8" fontId="3" fillId="5" borderId="39" xfId="0" applyAlignment="1" applyBorder="1" applyFont="1" applyNumberFormat="1" applyFill="1">
      <alignment horizontal="center"/>
    </xf>
    <xf numFmtId="8" fontId="3" fillId="5" borderId="37" xfId="0" applyAlignment="1" applyBorder="1" applyFont="1" applyNumberFormat="1" applyFill="1">
      <alignment horizontal="center"/>
    </xf>
    <xf numFmtId="8" fontId="3" fillId="5" borderId="38" xfId="0" applyAlignment="1" applyBorder="1" applyFont="1" applyNumberFormat="1" applyFill="1">
      <alignment horizontal="center"/>
    </xf>
    <xf numFmtId="0" fontId="3" fillId="4" borderId="40" xfId="0" applyAlignment="1" applyBorder="1" applyFont="1" applyFill="1">
      <alignment horizontal="center"/>
    </xf>
    <xf numFmtId="0" fontId="0" fillId="4" borderId="31" xfId="0" applyBorder="1" applyFill="1"/>
    <xf numFmtId="0" fontId="0" fillId="6" borderId="10" xfId="0" applyBorder="1" applyFill="1"/>
    <xf numFmtId="0" fontId="0" fillId="6" borderId="33" xfId="0" applyBorder="1" applyFill="1"/>
    <xf numFmtId="0" fontId="0" fillId="0" borderId="29" xfId="0" applyBorder="1" applyFont="1"/>
    <xf numFmtId="3" fontId="0" fillId="0" borderId="30" xfId="0" applyBorder="1" applyFont="1" applyNumberFormat="1" applyFill="1"/>
    <xf numFmtId="3" fontId="0" fillId="0" borderId="12" xfId="0" applyBorder="1" applyFont="1" applyNumberFormat="1" applyFill="1"/>
    <xf numFmtId="3" fontId="0" fillId="0" borderId="31" xfId="0" applyBorder="1" applyFont="1" applyNumberFormat="1" applyFill="1"/>
    <xf numFmtId="169" fontId="0" fillId="0" borderId="30" xfId="0" applyBorder="1" applyFont="1" applyNumberFormat="1" applyFill="1"/>
    <xf numFmtId="3" fontId="0" fillId="0" borderId="5" xfId="0" applyBorder="1" applyFont="1" applyNumberFormat="1" applyFill="1"/>
    <xf numFmtId="3" fontId="0" fillId="0" borderId="41" xfId="0" applyBorder="1" applyFont="1" applyNumberFormat="1" applyFill="1"/>
    <xf numFmtId="3" fontId="0" fillId="0" borderId="42" xfId="0" applyBorder="1" applyFont="1" applyNumberFormat="1" applyFill="1"/>
    <xf numFmtId="0" fontId="0" fillId="0" borderId="41" xfId="0" applyBorder="1" applyFont="1" applyFill="1"/>
    <xf numFmtId="0" fontId="0" fillId="0" borderId="4" xfId="0" applyBorder="1" applyFont="1" applyFill="1"/>
    <xf numFmtId="0" fontId="0" fillId="0" borderId="42" xfId="0" applyBorder="1" applyFont="1" applyFill="1"/>
    <xf numFmtId="168" fontId="0" fillId="0" borderId="43" xfId="0" applyBorder="1" applyFont="1" applyNumberFormat="1"/>
    <xf numFmtId="168" fontId="0" fillId="0" borderId="44" xfId="0" applyBorder="1" applyFont="1" applyNumberFormat="1"/>
    <xf numFmtId="168" fontId="0" fillId="0" borderId="45" xfId="0" applyBorder="1" applyFont="1" applyNumberFormat="1"/>
    <xf numFmtId="168" fontId="0" fillId="0" borderId="46" xfId="0" applyBorder="1" applyFont="1" applyNumberFormat="1"/>
    <xf numFmtId="168" fontId="0" fillId="0" borderId="47" xfId="0" applyBorder="1" applyFont="1" applyNumberFormat="1"/>
    <xf numFmtId="168" fontId="0" fillId="0" borderId="48" xfId="0" applyBorder="1" applyFont="1" applyNumberFormat="1"/>
    <xf numFmtId="168" fontId="0" fillId="0" borderId="49" xfId="0" applyBorder="1" applyFont="1" applyNumberFormat="1"/>
    <xf numFmtId="168" fontId="0" fillId="0" borderId="45" xfId="0" applyBorder="1" applyNumberFormat="1"/>
    <xf numFmtId="168" fontId="0" fillId="7" borderId="50" xfId="0" applyBorder="1" applyFont="1" applyNumberFormat="1" applyFill="1"/>
    <xf numFmtId="168" fontId="0" fillId="0" borderId="31" xfId="0" applyBorder="1" applyNumberFormat="1"/>
    <xf numFmtId="168" fontId="0" fillId="0" borderId="10" xfId="0" applyBorder="1" applyNumberFormat="1"/>
    <xf numFmtId="167" fontId="0" fillId="6" borderId="33" xfId="0" applyBorder="1" applyNumberFormat="1" applyFill="1"/>
    <xf numFmtId="0" fontId="0" fillId="0" borderId="51" xfId="0" applyBorder="1" applyFont="1"/>
    <xf numFmtId="3" fontId="0" fillId="0" borderId="2" xfId="0" applyBorder="1" applyFont="1" applyNumberFormat="1" applyFill="1"/>
    <xf numFmtId="3" fontId="0" fillId="0" borderId="34" xfId="0" applyBorder="1" applyFont="1" applyNumberFormat="1" applyFill="1"/>
    <xf numFmtId="3" fontId="0" fillId="0" borderId="52" xfId="0" applyBorder="1" applyFont="1" applyNumberFormat="1" applyFill="1"/>
    <xf numFmtId="168" fontId="0" fillId="0" borderId="53" xfId="0" applyBorder="1" applyFont="1" applyNumberFormat="1"/>
    <xf numFmtId="168" fontId="0" fillId="0" borderId="54" xfId="0" applyBorder="1" applyFont="1" applyNumberFormat="1"/>
    <xf numFmtId="168" fontId="0" fillId="0" borderId="55" xfId="0" applyBorder="1" applyFont="1" applyNumberFormat="1"/>
    <xf numFmtId="168" fontId="0" fillId="0" borderId="3" xfId="0" applyBorder="1" applyFont="1" applyNumberFormat="1"/>
    <xf numFmtId="168" fontId="0" fillId="0" borderId="56" xfId="0" applyBorder="1" applyFont="1" applyNumberFormat="1"/>
    <xf numFmtId="168" fontId="0" fillId="0" borderId="55" xfId="0" applyBorder="1" applyNumberFormat="1"/>
    <xf numFmtId="168" fontId="0" fillId="7" borderId="57" xfId="0" applyBorder="1" applyFont="1" applyNumberFormat="1" applyFill="1"/>
    <xf numFmtId="167" fontId="0" fillId="6" borderId="58" xfId="0" applyBorder="1" applyNumberFormat="1" applyFill="1"/>
    <xf numFmtId="0" fontId="3" fillId="0" borderId="59" xfId="0" applyBorder="1" applyFont="1"/>
    <xf numFmtId="3" fontId="3" fillId="0" borderId="60" xfId="0" applyBorder="1" applyFont="1" applyNumberFormat="1"/>
    <xf numFmtId="3" fontId="3" fillId="0" borderId="61" xfId="0" applyBorder="1" applyFont="1" applyNumberFormat="1"/>
    <xf numFmtId="3" fontId="3" fillId="0" borderId="62" xfId="0" applyBorder="1" applyFont="1" applyNumberFormat="1"/>
    <xf numFmtId="0" fontId="3" fillId="0" borderId="60" xfId="0" applyBorder="1" applyFont="1" applyFill="1"/>
    <xf numFmtId="0" fontId="3" fillId="0" borderId="61" xfId="0" applyBorder="1" applyFont="1" applyFill="1"/>
    <xf numFmtId="0" fontId="3" fillId="0" borderId="62" xfId="0" applyBorder="1" applyFont="1" applyFill="1"/>
    <xf numFmtId="168" fontId="3" fillId="0" borderId="60" xfId="0" applyBorder="1" applyFont="1" applyNumberFormat="1"/>
    <xf numFmtId="168" fontId="3" fillId="0" borderId="61" xfId="0" applyBorder="1" applyFont="1" applyNumberFormat="1"/>
    <xf numFmtId="168" fontId="3" fillId="0" borderId="62" xfId="0" applyBorder="1" applyFont="1" applyNumberFormat="1"/>
    <xf numFmtId="168" fontId="3" fillId="0" borderId="63" xfId="0" applyBorder="1" applyFont="1" applyNumberFormat="1"/>
    <xf numFmtId="168" fontId="3" fillId="7" borderId="59" xfId="0" applyBorder="1" applyFont="1" applyNumberFormat="1" applyFill="1"/>
    <xf numFmtId="167" fontId="3" fillId="0" borderId="64" xfId="0" applyBorder="1" applyFont="1" applyNumberFormat="1"/>
    <xf numFmtId="0" fontId="0" fillId="0" borderId="65" xfId="0" applyBorder="1" applyFont="1"/>
    <xf numFmtId="3" fontId="0" fillId="0" borderId="41" xfId="0" applyBorder="1" applyFont="1" applyNumberFormat="1"/>
    <xf numFmtId="3" fontId="0" fillId="0" borderId="4" xfId="0" applyBorder="1" applyFont="1" applyNumberFormat="1"/>
    <xf numFmtId="3" fontId="0" fillId="0" borderId="1" xfId="0" applyBorder="1" applyFont="1" applyNumberFormat="1"/>
    <xf numFmtId="168" fontId="0" fillId="0" borderId="30" xfId="0" applyBorder="1" applyFont="1" applyNumberFormat="1"/>
    <xf numFmtId="168" fontId="0" fillId="0" borderId="12" xfId="0" applyBorder="1" applyFont="1" applyNumberFormat="1"/>
    <xf numFmtId="168" fontId="0" fillId="0" borderId="31" xfId="0" applyBorder="1" applyFont="1" applyNumberFormat="1"/>
    <xf numFmtId="168" fontId="0" fillId="0" borderId="66" xfId="0" applyBorder="1" applyFont="1" applyNumberFormat="1"/>
    <xf numFmtId="168" fontId="0" fillId="0" borderId="67" xfId="0" applyBorder="1" applyFont="1" applyNumberFormat="1"/>
    <xf numFmtId="168" fontId="0" fillId="0" borderId="4" xfId="0" applyBorder="1" applyFont="1" applyNumberFormat="1"/>
    <xf numFmtId="168" fontId="0" fillId="0" borderId="26" xfId="0" applyBorder="1" applyFont="1" applyNumberFormat="1"/>
    <xf numFmtId="168" fontId="0" fillId="0" borderId="23" xfId="0" applyBorder="1" applyFont="1" applyNumberFormat="1"/>
    <xf numFmtId="168" fontId="0" fillId="0" borderId="26" xfId="0" applyBorder="1" applyNumberFormat="1"/>
    <xf numFmtId="167" fontId="0" fillId="6" borderId="68" xfId="0" applyBorder="1" applyNumberFormat="1" applyFill="1"/>
    <xf numFmtId="3" fontId="0" fillId="0" borderId="30" xfId="0" applyBorder="1" applyFont="1" applyNumberFormat="1"/>
    <xf numFmtId="3" fontId="0" fillId="0" borderId="12" xfId="0" applyBorder="1" applyFont="1" applyNumberFormat="1"/>
    <xf numFmtId="3" fontId="0" fillId="0" borderId="11" xfId="0" applyBorder="1" applyFont="1" applyNumberFormat="1" applyFill="1"/>
    <xf numFmtId="168" fontId="0" fillId="0" borderId="69" xfId="0" applyBorder="1" applyFont="1" applyNumberFormat="1"/>
    <xf numFmtId="168" fontId="0" fillId="7" borderId="29" xfId="0" applyBorder="1" applyFont="1" applyNumberFormat="1" applyFill="1"/>
    <xf numFmtId="0" fontId="0" fillId="0" borderId="29" xfId="0" applyBorder="1" applyFont="1" applyFill="1"/>
    <xf numFmtId="3" fontId="0" fillId="0" borderId="34" xfId="0" applyBorder="1" applyFont="1" applyNumberFormat="1"/>
    <xf numFmtId="168" fontId="0" fillId="0" borderId="1" xfId="0" applyBorder="1" applyFont="1" applyNumberFormat="1"/>
    <xf numFmtId="3" fontId="3" fillId="0" borderId="70" xfId="0" applyBorder="1" applyFont="1" applyNumberFormat="1"/>
    <xf numFmtId="0" fontId="0" fillId="0" borderId="71" xfId="0" applyBorder="1" applyFont="1"/>
    <xf numFmtId="3" fontId="0" fillId="0" borderId="72" xfId="0" applyBorder="1" applyFont="1" applyNumberFormat="1"/>
    <xf numFmtId="3" fontId="0" fillId="0" borderId="3" xfId="0" applyBorder="1" applyFont="1" applyNumberFormat="1"/>
    <xf numFmtId="3" fontId="0" fillId="0" borderId="72" xfId="0" applyBorder="1" applyFont="1" applyNumberFormat="1" applyFill="1"/>
    <xf numFmtId="3" fontId="0" fillId="0" borderId="73" xfId="0" applyBorder="1" applyFont="1" applyNumberFormat="1" applyFill="1"/>
    <xf numFmtId="168" fontId="0" fillId="0" borderId="63" xfId="0" applyBorder="1" applyFont="1" applyNumberFormat="1"/>
    <xf numFmtId="168" fontId="0" fillId="0" borderId="62" xfId="0" applyBorder="1" applyNumberFormat="1"/>
    <xf numFmtId="167" fontId="0" fillId="6" borderId="74" xfId="0" applyBorder="1" applyNumberFormat="1" applyFill="1"/>
    <xf numFmtId="168" fontId="0" fillId="0" borderId="75" xfId="0" applyBorder="1" applyFont="1" applyNumberFormat="1"/>
    <xf numFmtId="168" fontId="0" fillId="7" borderId="51" xfId="0" applyBorder="1" applyFont="1" applyNumberFormat="1" applyFill="1"/>
    <xf numFmtId="168" fontId="3" fillId="0" borderId="76" xfId="0" applyBorder="1" applyFont="1" applyNumberFormat="1"/>
    <xf numFmtId="168" fontId="3" fillId="0" borderId="77" xfId="0" applyBorder="1" applyFont="1" applyNumberFormat="1"/>
  </cellXfs>
  <cellStyles count="3">
    <cellStyle name="Comma" xfId="1" builtinId="3"/>
    <cellStyle name="Normal" xfId="0" builtinId="0"/>
    <cellStyle name="Percent" xfId="2" builtinId="5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WVR227"/>
  <sheetViews>
    <sheetView topLeftCell="A174" view="normal" tabSelected="1" workbookViewId="0">
      <selection pane="topLeft" activeCell="H195" sqref="H195"/>
    </sheetView>
  </sheetViews>
  <sheetFormatPr defaultRowHeight="10.2"/>
  <cols>
    <col min="1" max="1" width="9.33203125" style="2" customWidth="1"/>
    <col min="2" max="2" width="16.33203125" style="2" bestFit="1" customWidth="1"/>
    <col min="3" max="3" width="13.33203125" style="2" customWidth="1"/>
    <col min="4" max="4" width="18.33203125" style="2" bestFit="1" customWidth="1"/>
    <col min="5" max="5" width="11.16015625" style="2" bestFit="1" customWidth="1"/>
    <col min="6" max="6" width="14.16015625" style="2" bestFit="1" customWidth="1"/>
    <col min="7" max="7" width="14.66015625" style="2" bestFit="1" customWidth="1"/>
    <col min="8" max="8" width="17.66015625" style="2" bestFit="1" customWidth="1"/>
    <col min="9" max="9" width="11.5" style="2" bestFit="1" customWidth="1"/>
    <col min="10" max="10" width="7.83203125" style="2" bestFit="1" customWidth="1"/>
    <col min="11" max="257" width="9.33203125" style="2" customWidth="1"/>
    <col min="258" max="258" width="16.33203125" style="2" bestFit="1" customWidth="1"/>
    <col min="259" max="259" width="11" style="2" customWidth="1"/>
    <col min="260" max="260" width="18.33203125" style="2" bestFit="1" customWidth="1"/>
    <col min="261" max="261" width="10.5" style="2" bestFit="1" customWidth="1"/>
    <col min="262" max="262" width="12.83203125" style="2" bestFit="1" customWidth="1"/>
    <col min="263" max="263" width="14.66015625" style="2" bestFit="1" customWidth="1"/>
    <col min="264" max="264" width="17.66015625" style="2" bestFit="1" customWidth="1"/>
    <col min="265" max="266" width="7.83203125" style="2" bestFit="1" customWidth="1"/>
    <col min="267" max="513" width="9.33203125" style="2" customWidth="1"/>
    <col min="514" max="514" width="16.33203125" style="2" bestFit="1" customWidth="1"/>
    <col min="515" max="515" width="11" style="2" customWidth="1"/>
    <col min="516" max="516" width="18.33203125" style="2" bestFit="1" customWidth="1"/>
    <col min="517" max="517" width="10.5" style="2" bestFit="1" customWidth="1"/>
    <col min="518" max="518" width="12.83203125" style="2" bestFit="1" customWidth="1"/>
    <col min="519" max="519" width="14.66015625" style="2" bestFit="1" customWidth="1"/>
    <col min="520" max="520" width="17.66015625" style="2" bestFit="1" customWidth="1"/>
    <col min="521" max="522" width="7.83203125" style="2" bestFit="1" customWidth="1"/>
    <col min="523" max="769" width="9.33203125" style="2" customWidth="1"/>
    <col min="770" max="770" width="16.33203125" style="2" bestFit="1" customWidth="1"/>
    <col min="771" max="771" width="11" style="2" customWidth="1"/>
    <col min="772" max="772" width="18.33203125" style="2" bestFit="1" customWidth="1"/>
    <col min="773" max="773" width="10.5" style="2" bestFit="1" customWidth="1"/>
    <col min="774" max="774" width="12.83203125" style="2" bestFit="1" customWidth="1"/>
    <col min="775" max="775" width="14.66015625" style="2" bestFit="1" customWidth="1"/>
    <col min="776" max="776" width="17.66015625" style="2" bestFit="1" customWidth="1"/>
    <col min="777" max="778" width="7.83203125" style="2" bestFit="1" customWidth="1"/>
    <col min="779" max="1025" width="9.33203125" style="2" customWidth="1"/>
    <col min="1026" max="1026" width="16.33203125" style="2" bestFit="1" customWidth="1"/>
    <col min="1027" max="1027" width="11" style="2" customWidth="1"/>
    <col min="1028" max="1028" width="18.33203125" style="2" bestFit="1" customWidth="1"/>
    <col min="1029" max="1029" width="10.5" style="2" bestFit="1" customWidth="1"/>
    <col min="1030" max="1030" width="12.83203125" style="2" bestFit="1" customWidth="1"/>
    <col min="1031" max="1031" width="14.66015625" style="2" bestFit="1" customWidth="1"/>
    <col min="1032" max="1032" width="17.66015625" style="2" bestFit="1" customWidth="1"/>
    <col min="1033" max="1034" width="7.83203125" style="2" bestFit="1" customWidth="1"/>
    <col min="1035" max="1281" width="9.33203125" style="2" customWidth="1"/>
    <col min="1282" max="1282" width="16.33203125" style="2" bestFit="1" customWidth="1"/>
    <col min="1283" max="1283" width="11" style="2" customWidth="1"/>
    <col min="1284" max="1284" width="18.33203125" style="2" bestFit="1" customWidth="1"/>
    <col min="1285" max="1285" width="10.5" style="2" bestFit="1" customWidth="1"/>
    <col min="1286" max="1286" width="12.83203125" style="2" bestFit="1" customWidth="1"/>
    <col min="1287" max="1287" width="14.66015625" style="2" bestFit="1" customWidth="1"/>
    <col min="1288" max="1288" width="17.66015625" style="2" bestFit="1" customWidth="1"/>
    <col min="1289" max="1290" width="7.83203125" style="2" bestFit="1" customWidth="1"/>
    <col min="1291" max="1537" width="9.33203125" style="2" customWidth="1"/>
    <col min="1538" max="1538" width="16.33203125" style="2" bestFit="1" customWidth="1"/>
    <col min="1539" max="1539" width="11" style="2" customWidth="1"/>
    <col min="1540" max="1540" width="18.33203125" style="2" bestFit="1" customWidth="1"/>
    <col min="1541" max="1541" width="10.5" style="2" bestFit="1" customWidth="1"/>
    <col min="1542" max="1542" width="12.83203125" style="2" bestFit="1" customWidth="1"/>
    <col min="1543" max="1543" width="14.66015625" style="2" bestFit="1" customWidth="1"/>
    <col min="1544" max="1544" width="17.66015625" style="2" bestFit="1" customWidth="1"/>
    <col min="1545" max="1546" width="7.83203125" style="2" bestFit="1" customWidth="1"/>
    <col min="1547" max="1793" width="9.33203125" style="2" customWidth="1"/>
    <col min="1794" max="1794" width="16.33203125" style="2" bestFit="1" customWidth="1"/>
    <col min="1795" max="1795" width="11" style="2" customWidth="1"/>
    <col min="1796" max="1796" width="18.33203125" style="2" bestFit="1" customWidth="1"/>
    <col min="1797" max="1797" width="10.5" style="2" bestFit="1" customWidth="1"/>
    <col min="1798" max="1798" width="12.83203125" style="2" bestFit="1" customWidth="1"/>
    <col min="1799" max="1799" width="14.66015625" style="2" bestFit="1" customWidth="1"/>
    <col min="1800" max="1800" width="17.66015625" style="2" bestFit="1" customWidth="1"/>
    <col min="1801" max="1802" width="7.83203125" style="2" bestFit="1" customWidth="1"/>
    <col min="1803" max="2049" width="9.33203125" style="2" customWidth="1"/>
    <col min="2050" max="2050" width="16.33203125" style="2" bestFit="1" customWidth="1"/>
    <col min="2051" max="2051" width="11" style="2" customWidth="1"/>
    <col min="2052" max="2052" width="18.33203125" style="2" bestFit="1" customWidth="1"/>
    <col min="2053" max="2053" width="10.5" style="2" bestFit="1" customWidth="1"/>
    <col min="2054" max="2054" width="12.83203125" style="2" bestFit="1" customWidth="1"/>
    <col min="2055" max="2055" width="14.66015625" style="2" bestFit="1" customWidth="1"/>
    <col min="2056" max="2056" width="17.66015625" style="2" bestFit="1" customWidth="1"/>
    <col min="2057" max="2058" width="7.83203125" style="2" bestFit="1" customWidth="1"/>
    <col min="2059" max="2305" width="9.33203125" style="2" customWidth="1"/>
    <col min="2306" max="2306" width="16.33203125" style="2" bestFit="1" customWidth="1"/>
    <col min="2307" max="2307" width="11" style="2" customWidth="1"/>
    <col min="2308" max="2308" width="18.33203125" style="2" bestFit="1" customWidth="1"/>
    <col min="2309" max="2309" width="10.5" style="2" bestFit="1" customWidth="1"/>
    <col min="2310" max="2310" width="12.83203125" style="2" bestFit="1" customWidth="1"/>
    <col min="2311" max="2311" width="14.66015625" style="2" bestFit="1" customWidth="1"/>
    <col min="2312" max="2312" width="17.66015625" style="2" bestFit="1" customWidth="1"/>
    <col min="2313" max="2314" width="7.83203125" style="2" bestFit="1" customWidth="1"/>
    <col min="2315" max="2561" width="9.33203125" style="2" customWidth="1"/>
    <col min="2562" max="2562" width="16.33203125" style="2" bestFit="1" customWidth="1"/>
    <col min="2563" max="2563" width="11" style="2" customWidth="1"/>
    <col min="2564" max="2564" width="18.33203125" style="2" bestFit="1" customWidth="1"/>
    <col min="2565" max="2565" width="10.5" style="2" bestFit="1" customWidth="1"/>
    <col min="2566" max="2566" width="12.83203125" style="2" bestFit="1" customWidth="1"/>
    <col min="2567" max="2567" width="14.66015625" style="2" bestFit="1" customWidth="1"/>
    <col min="2568" max="2568" width="17.66015625" style="2" bestFit="1" customWidth="1"/>
    <col min="2569" max="2570" width="7.83203125" style="2" bestFit="1" customWidth="1"/>
    <col min="2571" max="2817" width="9.33203125" style="2" customWidth="1"/>
    <col min="2818" max="2818" width="16.33203125" style="2" bestFit="1" customWidth="1"/>
    <col min="2819" max="2819" width="11" style="2" customWidth="1"/>
    <col min="2820" max="2820" width="18.33203125" style="2" bestFit="1" customWidth="1"/>
    <col min="2821" max="2821" width="10.5" style="2" bestFit="1" customWidth="1"/>
    <col min="2822" max="2822" width="12.83203125" style="2" bestFit="1" customWidth="1"/>
    <col min="2823" max="2823" width="14.66015625" style="2" bestFit="1" customWidth="1"/>
    <col min="2824" max="2824" width="17.66015625" style="2" bestFit="1" customWidth="1"/>
    <col min="2825" max="2826" width="7.83203125" style="2" bestFit="1" customWidth="1"/>
    <col min="2827" max="3073" width="9.33203125" style="2" customWidth="1"/>
    <col min="3074" max="3074" width="16.33203125" style="2" bestFit="1" customWidth="1"/>
    <col min="3075" max="3075" width="11" style="2" customWidth="1"/>
    <col min="3076" max="3076" width="18.33203125" style="2" bestFit="1" customWidth="1"/>
    <col min="3077" max="3077" width="10.5" style="2" bestFit="1" customWidth="1"/>
    <col min="3078" max="3078" width="12.83203125" style="2" bestFit="1" customWidth="1"/>
    <col min="3079" max="3079" width="14.66015625" style="2" bestFit="1" customWidth="1"/>
    <col min="3080" max="3080" width="17.66015625" style="2" bestFit="1" customWidth="1"/>
    <col min="3081" max="3082" width="7.83203125" style="2" bestFit="1" customWidth="1"/>
    <col min="3083" max="3329" width="9.33203125" style="2" customWidth="1"/>
    <col min="3330" max="3330" width="16.33203125" style="2" bestFit="1" customWidth="1"/>
    <col min="3331" max="3331" width="11" style="2" customWidth="1"/>
    <col min="3332" max="3332" width="18.33203125" style="2" bestFit="1" customWidth="1"/>
    <col min="3333" max="3333" width="10.5" style="2" bestFit="1" customWidth="1"/>
    <col min="3334" max="3334" width="12.83203125" style="2" bestFit="1" customWidth="1"/>
    <col min="3335" max="3335" width="14.66015625" style="2" bestFit="1" customWidth="1"/>
    <col min="3336" max="3336" width="17.66015625" style="2" bestFit="1" customWidth="1"/>
    <col min="3337" max="3338" width="7.83203125" style="2" bestFit="1" customWidth="1"/>
    <col min="3339" max="3585" width="9.33203125" style="2" customWidth="1"/>
    <col min="3586" max="3586" width="16.33203125" style="2" bestFit="1" customWidth="1"/>
    <col min="3587" max="3587" width="11" style="2" customWidth="1"/>
    <col min="3588" max="3588" width="18.33203125" style="2" bestFit="1" customWidth="1"/>
    <col min="3589" max="3589" width="10.5" style="2" bestFit="1" customWidth="1"/>
    <col min="3590" max="3590" width="12.83203125" style="2" bestFit="1" customWidth="1"/>
    <col min="3591" max="3591" width="14.66015625" style="2" bestFit="1" customWidth="1"/>
    <col min="3592" max="3592" width="17.66015625" style="2" bestFit="1" customWidth="1"/>
    <col min="3593" max="3594" width="7.83203125" style="2" bestFit="1" customWidth="1"/>
    <col min="3595" max="3841" width="9.33203125" style="2" customWidth="1"/>
    <col min="3842" max="3842" width="16.33203125" style="2" bestFit="1" customWidth="1"/>
    <col min="3843" max="3843" width="11" style="2" customWidth="1"/>
    <col min="3844" max="3844" width="18.33203125" style="2" bestFit="1" customWidth="1"/>
    <col min="3845" max="3845" width="10.5" style="2" bestFit="1" customWidth="1"/>
    <col min="3846" max="3846" width="12.83203125" style="2" bestFit="1" customWidth="1"/>
    <col min="3847" max="3847" width="14.66015625" style="2" bestFit="1" customWidth="1"/>
    <col min="3848" max="3848" width="17.66015625" style="2" bestFit="1" customWidth="1"/>
    <col min="3849" max="3850" width="7.83203125" style="2" bestFit="1" customWidth="1"/>
    <col min="3851" max="4097" width="9.33203125" style="2" customWidth="1"/>
    <col min="4098" max="4098" width="16.33203125" style="2" bestFit="1" customWidth="1"/>
    <col min="4099" max="4099" width="11" style="2" customWidth="1"/>
    <col min="4100" max="4100" width="18.33203125" style="2" bestFit="1" customWidth="1"/>
    <col min="4101" max="4101" width="10.5" style="2" bestFit="1" customWidth="1"/>
    <col min="4102" max="4102" width="12.83203125" style="2" bestFit="1" customWidth="1"/>
    <col min="4103" max="4103" width="14.66015625" style="2" bestFit="1" customWidth="1"/>
    <col min="4104" max="4104" width="17.66015625" style="2" bestFit="1" customWidth="1"/>
    <col min="4105" max="4106" width="7.83203125" style="2" bestFit="1" customWidth="1"/>
    <col min="4107" max="4353" width="9.33203125" style="2" customWidth="1"/>
    <col min="4354" max="4354" width="16.33203125" style="2" bestFit="1" customWidth="1"/>
    <col min="4355" max="4355" width="11" style="2" customWidth="1"/>
    <col min="4356" max="4356" width="18.33203125" style="2" bestFit="1" customWidth="1"/>
    <col min="4357" max="4357" width="10.5" style="2" bestFit="1" customWidth="1"/>
    <col min="4358" max="4358" width="12.83203125" style="2" bestFit="1" customWidth="1"/>
    <col min="4359" max="4359" width="14.66015625" style="2" bestFit="1" customWidth="1"/>
    <col min="4360" max="4360" width="17.66015625" style="2" bestFit="1" customWidth="1"/>
    <col min="4361" max="4362" width="7.83203125" style="2" bestFit="1" customWidth="1"/>
    <col min="4363" max="4609" width="9.33203125" style="2" customWidth="1"/>
    <col min="4610" max="4610" width="16.33203125" style="2" bestFit="1" customWidth="1"/>
    <col min="4611" max="4611" width="11" style="2" customWidth="1"/>
    <col min="4612" max="4612" width="18.33203125" style="2" bestFit="1" customWidth="1"/>
    <col min="4613" max="4613" width="10.5" style="2" bestFit="1" customWidth="1"/>
    <col min="4614" max="4614" width="12.83203125" style="2" bestFit="1" customWidth="1"/>
    <col min="4615" max="4615" width="14.66015625" style="2" bestFit="1" customWidth="1"/>
    <col min="4616" max="4616" width="17.66015625" style="2" bestFit="1" customWidth="1"/>
    <col min="4617" max="4618" width="7.83203125" style="2" bestFit="1" customWidth="1"/>
    <col min="4619" max="4865" width="9.33203125" style="2" customWidth="1"/>
    <col min="4866" max="4866" width="16.33203125" style="2" bestFit="1" customWidth="1"/>
    <col min="4867" max="4867" width="11" style="2" customWidth="1"/>
    <col min="4868" max="4868" width="18.33203125" style="2" bestFit="1" customWidth="1"/>
    <col min="4869" max="4869" width="10.5" style="2" bestFit="1" customWidth="1"/>
    <col min="4870" max="4870" width="12.83203125" style="2" bestFit="1" customWidth="1"/>
    <col min="4871" max="4871" width="14.66015625" style="2" bestFit="1" customWidth="1"/>
    <col min="4872" max="4872" width="17.66015625" style="2" bestFit="1" customWidth="1"/>
    <col min="4873" max="4874" width="7.83203125" style="2" bestFit="1" customWidth="1"/>
    <col min="4875" max="5121" width="9.33203125" style="2" customWidth="1"/>
    <col min="5122" max="5122" width="16.33203125" style="2" bestFit="1" customWidth="1"/>
    <col min="5123" max="5123" width="11" style="2" customWidth="1"/>
    <col min="5124" max="5124" width="18.33203125" style="2" bestFit="1" customWidth="1"/>
    <col min="5125" max="5125" width="10.5" style="2" bestFit="1" customWidth="1"/>
    <col min="5126" max="5126" width="12.83203125" style="2" bestFit="1" customWidth="1"/>
    <col min="5127" max="5127" width="14.66015625" style="2" bestFit="1" customWidth="1"/>
    <col min="5128" max="5128" width="17.66015625" style="2" bestFit="1" customWidth="1"/>
    <col min="5129" max="5130" width="7.83203125" style="2" bestFit="1" customWidth="1"/>
    <col min="5131" max="5377" width="9.33203125" style="2" customWidth="1"/>
    <col min="5378" max="5378" width="16.33203125" style="2" bestFit="1" customWidth="1"/>
    <col min="5379" max="5379" width="11" style="2" customWidth="1"/>
    <col min="5380" max="5380" width="18.33203125" style="2" bestFit="1" customWidth="1"/>
    <col min="5381" max="5381" width="10.5" style="2" bestFit="1" customWidth="1"/>
    <col min="5382" max="5382" width="12.83203125" style="2" bestFit="1" customWidth="1"/>
    <col min="5383" max="5383" width="14.66015625" style="2" bestFit="1" customWidth="1"/>
    <col min="5384" max="5384" width="17.66015625" style="2" bestFit="1" customWidth="1"/>
    <col min="5385" max="5386" width="7.83203125" style="2" bestFit="1" customWidth="1"/>
    <col min="5387" max="5633" width="9.33203125" style="2" customWidth="1"/>
    <col min="5634" max="5634" width="16.33203125" style="2" bestFit="1" customWidth="1"/>
    <col min="5635" max="5635" width="11" style="2" customWidth="1"/>
    <col min="5636" max="5636" width="18.33203125" style="2" bestFit="1" customWidth="1"/>
    <col min="5637" max="5637" width="10.5" style="2" bestFit="1" customWidth="1"/>
    <col min="5638" max="5638" width="12.83203125" style="2" bestFit="1" customWidth="1"/>
    <col min="5639" max="5639" width="14.66015625" style="2" bestFit="1" customWidth="1"/>
    <col min="5640" max="5640" width="17.66015625" style="2" bestFit="1" customWidth="1"/>
    <col min="5641" max="5642" width="7.83203125" style="2" bestFit="1" customWidth="1"/>
    <col min="5643" max="5889" width="9.33203125" style="2" customWidth="1"/>
    <col min="5890" max="5890" width="16.33203125" style="2" bestFit="1" customWidth="1"/>
    <col min="5891" max="5891" width="11" style="2" customWidth="1"/>
    <col min="5892" max="5892" width="18.33203125" style="2" bestFit="1" customWidth="1"/>
    <col min="5893" max="5893" width="10.5" style="2" bestFit="1" customWidth="1"/>
    <col min="5894" max="5894" width="12.83203125" style="2" bestFit="1" customWidth="1"/>
    <col min="5895" max="5895" width="14.66015625" style="2" bestFit="1" customWidth="1"/>
    <col min="5896" max="5896" width="17.66015625" style="2" bestFit="1" customWidth="1"/>
    <col min="5897" max="5898" width="7.83203125" style="2" bestFit="1" customWidth="1"/>
    <col min="5899" max="6145" width="9.33203125" style="2" customWidth="1"/>
    <col min="6146" max="6146" width="16.33203125" style="2" bestFit="1" customWidth="1"/>
    <col min="6147" max="6147" width="11" style="2" customWidth="1"/>
    <col min="6148" max="6148" width="18.33203125" style="2" bestFit="1" customWidth="1"/>
    <col min="6149" max="6149" width="10.5" style="2" bestFit="1" customWidth="1"/>
    <col min="6150" max="6150" width="12.83203125" style="2" bestFit="1" customWidth="1"/>
    <col min="6151" max="6151" width="14.66015625" style="2" bestFit="1" customWidth="1"/>
    <col min="6152" max="6152" width="17.66015625" style="2" bestFit="1" customWidth="1"/>
    <col min="6153" max="6154" width="7.83203125" style="2" bestFit="1" customWidth="1"/>
    <col min="6155" max="6401" width="9.33203125" style="2" customWidth="1"/>
    <col min="6402" max="6402" width="16.33203125" style="2" bestFit="1" customWidth="1"/>
    <col min="6403" max="6403" width="11" style="2" customWidth="1"/>
    <col min="6404" max="6404" width="18.33203125" style="2" bestFit="1" customWidth="1"/>
    <col min="6405" max="6405" width="10.5" style="2" bestFit="1" customWidth="1"/>
    <col min="6406" max="6406" width="12.83203125" style="2" bestFit="1" customWidth="1"/>
    <col min="6407" max="6407" width="14.66015625" style="2" bestFit="1" customWidth="1"/>
    <col min="6408" max="6408" width="17.66015625" style="2" bestFit="1" customWidth="1"/>
    <col min="6409" max="6410" width="7.83203125" style="2" bestFit="1" customWidth="1"/>
    <col min="6411" max="6657" width="9.33203125" style="2" customWidth="1"/>
    <col min="6658" max="6658" width="16.33203125" style="2" bestFit="1" customWidth="1"/>
    <col min="6659" max="6659" width="11" style="2" customWidth="1"/>
    <col min="6660" max="6660" width="18.33203125" style="2" bestFit="1" customWidth="1"/>
    <col min="6661" max="6661" width="10.5" style="2" bestFit="1" customWidth="1"/>
    <col min="6662" max="6662" width="12.83203125" style="2" bestFit="1" customWidth="1"/>
    <col min="6663" max="6663" width="14.66015625" style="2" bestFit="1" customWidth="1"/>
    <col min="6664" max="6664" width="17.66015625" style="2" bestFit="1" customWidth="1"/>
    <col min="6665" max="6666" width="7.83203125" style="2" bestFit="1" customWidth="1"/>
    <col min="6667" max="6913" width="9.33203125" style="2" customWidth="1"/>
    <col min="6914" max="6914" width="16.33203125" style="2" bestFit="1" customWidth="1"/>
    <col min="6915" max="6915" width="11" style="2" customWidth="1"/>
    <col min="6916" max="6916" width="18.33203125" style="2" bestFit="1" customWidth="1"/>
    <col min="6917" max="6917" width="10.5" style="2" bestFit="1" customWidth="1"/>
    <col min="6918" max="6918" width="12.83203125" style="2" bestFit="1" customWidth="1"/>
    <col min="6919" max="6919" width="14.66015625" style="2" bestFit="1" customWidth="1"/>
    <col min="6920" max="6920" width="17.66015625" style="2" bestFit="1" customWidth="1"/>
    <col min="6921" max="6922" width="7.83203125" style="2" bestFit="1" customWidth="1"/>
    <col min="6923" max="7169" width="9.33203125" style="2" customWidth="1"/>
    <col min="7170" max="7170" width="16.33203125" style="2" bestFit="1" customWidth="1"/>
    <col min="7171" max="7171" width="11" style="2" customWidth="1"/>
    <col min="7172" max="7172" width="18.33203125" style="2" bestFit="1" customWidth="1"/>
    <col min="7173" max="7173" width="10.5" style="2" bestFit="1" customWidth="1"/>
    <col min="7174" max="7174" width="12.83203125" style="2" bestFit="1" customWidth="1"/>
    <col min="7175" max="7175" width="14.66015625" style="2" bestFit="1" customWidth="1"/>
    <col min="7176" max="7176" width="17.66015625" style="2" bestFit="1" customWidth="1"/>
    <col min="7177" max="7178" width="7.83203125" style="2" bestFit="1" customWidth="1"/>
    <col min="7179" max="7425" width="9.33203125" style="2" customWidth="1"/>
    <col min="7426" max="7426" width="16.33203125" style="2" bestFit="1" customWidth="1"/>
    <col min="7427" max="7427" width="11" style="2" customWidth="1"/>
    <col min="7428" max="7428" width="18.33203125" style="2" bestFit="1" customWidth="1"/>
    <col min="7429" max="7429" width="10.5" style="2" bestFit="1" customWidth="1"/>
    <col min="7430" max="7430" width="12.83203125" style="2" bestFit="1" customWidth="1"/>
    <col min="7431" max="7431" width="14.66015625" style="2" bestFit="1" customWidth="1"/>
    <col min="7432" max="7432" width="17.66015625" style="2" bestFit="1" customWidth="1"/>
    <col min="7433" max="7434" width="7.83203125" style="2" bestFit="1" customWidth="1"/>
    <col min="7435" max="7681" width="9.33203125" style="2" customWidth="1"/>
    <col min="7682" max="7682" width="16.33203125" style="2" bestFit="1" customWidth="1"/>
    <col min="7683" max="7683" width="11" style="2" customWidth="1"/>
    <col min="7684" max="7684" width="18.33203125" style="2" bestFit="1" customWidth="1"/>
    <col min="7685" max="7685" width="10.5" style="2" bestFit="1" customWidth="1"/>
    <col min="7686" max="7686" width="12.83203125" style="2" bestFit="1" customWidth="1"/>
    <col min="7687" max="7687" width="14.66015625" style="2" bestFit="1" customWidth="1"/>
    <col min="7688" max="7688" width="17.66015625" style="2" bestFit="1" customWidth="1"/>
    <col min="7689" max="7690" width="7.83203125" style="2" bestFit="1" customWidth="1"/>
    <col min="7691" max="7937" width="9.33203125" style="2" customWidth="1"/>
    <col min="7938" max="7938" width="16.33203125" style="2" bestFit="1" customWidth="1"/>
    <col min="7939" max="7939" width="11" style="2" customWidth="1"/>
    <col min="7940" max="7940" width="18.33203125" style="2" bestFit="1" customWidth="1"/>
    <col min="7941" max="7941" width="10.5" style="2" bestFit="1" customWidth="1"/>
    <col min="7942" max="7942" width="12.83203125" style="2" bestFit="1" customWidth="1"/>
    <col min="7943" max="7943" width="14.66015625" style="2" bestFit="1" customWidth="1"/>
    <col min="7944" max="7944" width="17.66015625" style="2" bestFit="1" customWidth="1"/>
    <col min="7945" max="7946" width="7.83203125" style="2" bestFit="1" customWidth="1"/>
    <col min="7947" max="8193" width="9.33203125" style="2" customWidth="1"/>
    <col min="8194" max="8194" width="16.33203125" style="2" bestFit="1" customWidth="1"/>
    <col min="8195" max="8195" width="11" style="2" customWidth="1"/>
    <col min="8196" max="8196" width="18.33203125" style="2" bestFit="1" customWidth="1"/>
    <col min="8197" max="8197" width="10.5" style="2" bestFit="1" customWidth="1"/>
    <col min="8198" max="8198" width="12.83203125" style="2" bestFit="1" customWidth="1"/>
    <col min="8199" max="8199" width="14.66015625" style="2" bestFit="1" customWidth="1"/>
    <col min="8200" max="8200" width="17.66015625" style="2" bestFit="1" customWidth="1"/>
    <col min="8201" max="8202" width="7.83203125" style="2" bestFit="1" customWidth="1"/>
    <col min="8203" max="8449" width="9.33203125" style="2" customWidth="1"/>
    <col min="8450" max="8450" width="16.33203125" style="2" bestFit="1" customWidth="1"/>
    <col min="8451" max="8451" width="11" style="2" customWidth="1"/>
    <col min="8452" max="8452" width="18.33203125" style="2" bestFit="1" customWidth="1"/>
    <col min="8453" max="8453" width="10.5" style="2" bestFit="1" customWidth="1"/>
    <col min="8454" max="8454" width="12.83203125" style="2" bestFit="1" customWidth="1"/>
    <col min="8455" max="8455" width="14.66015625" style="2" bestFit="1" customWidth="1"/>
    <col min="8456" max="8456" width="17.66015625" style="2" bestFit="1" customWidth="1"/>
    <col min="8457" max="8458" width="7.83203125" style="2" bestFit="1" customWidth="1"/>
    <col min="8459" max="8705" width="9.33203125" style="2" customWidth="1"/>
    <col min="8706" max="8706" width="16.33203125" style="2" bestFit="1" customWidth="1"/>
    <col min="8707" max="8707" width="11" style="2" customWidth="1"/>
    <col min="8708" max="8708" width="18.33203125" style="2" bestFit="1" customWidth="1"/>
    <col min="8709" max="8709" width="10.5" style="2" bestFit="1" customWidth="1"/>
    <col min="8710" max="8710" width="12.83203125" style="2" bestFit="1" customWidth="1"/>
    <col min="8711" max="8711" width="14.66015625" style="2" bestFit="1" customWidth="1"/>
    <col min="8712" max="8712" width="17.66015625" style="2" bestFit="1" customWidth="1"/>
    <col min="8713" max="8714" width="7.83203125" style="2" bestFit="1" customWidth="1"/>
    <col min="8715" max="8961" width="9.33203125" style="2" customWidth="1"/>
    <col min="8962" max="8962" width="16.33203125" style="2" bestFit="1" customWidth="1"/>
    <col min="8963" max="8963" width="11" style="2" customWidth="1"/>
    <col min="8964" max="8964" width="18.33203125" style="2" bestFit="1" customWidth="1"/>
    <col min="8965" max="8965" width="10.5" style="2" bestFit="1" customWidth="1"/>
    <col min="8966" max="8966" width="12.83203125" style="2" bestFit="1" customWidth="1"/>
    <col min="8967" max="8967" width="14.66015625" style="2" bestFit="1" customWidth="1"/>
    <col min="8968" max="8968" width="17.66015625" style="2" bestFit="1" customWidth="1"/>
    <col min="8969" max="8970" width="7.83203125" style="2" bestFit="1" customWidth="1"/>
    <col min="8971" max="9217" width="9.33203125" style="2" customWidth="1"/>
    <col min="9218" max="9218" width="16.33203125" style="2" bestFit="1" customWidth="1"/>
    <col min="9219" max="9219" width="11" style="2" customWidth="1"/>
    <col min="9220" max="9220" width="18.33203125" style="2" bestFit="1" customWidth="1"/>
    <col min="9221" max="9221" width="10.5" style="2" bestFit="1" customWidth="1"/>
    <col min="9222" max="9222" width="12.83203125" style="2" bestFit="1" customWidth="1"/>
    <col min="9223" max="9223" width="14.66015625" style="2" bestFit="1" customWidth="1"/>
    <col min="9224" max="9224" width="17.66015625" style="2" bestFit="1" customWidth="1"/>
    <col min="9225" max="9226" width="7.83203125" style="2" bestFit="1" customWidth="1"/>
    <col min="9227" max="9473" width="9.33203125" style="2" customWidth="1"/>
    <col min="9474" max="9474" width="16.33203125" style="2" bestFit="1" customWidth="1"/>
    <col min="9475" max="9475" width="11" style="2" customWidth="1"/>
    <col min="9476" max="9476" width="18.33203125" style="2" bestFit="1" customWidth="1"/>
    <col min="9477" max="9477" width="10.5" style="2" bestFit="1" customWidth="1"/>
    <col min="9478" max="9478" width="12.83203125" style="2" bestFit="1" customWidth="1"/>
    <col min="9479" max="9479" width="14.66015625" style="2" bestFit="1" customWidth="1"/>
    <col min="9480" max="9480" width="17.66015625" style="2" bestFit="1" customWidth="1"/>
    <col min="9481" max="9482" width="7.83203125" style="2" bestFit="1" customWidth="1"/>
    <col min="9483" max="9729" width="9.33203125" style="2" customWidth="1"/>
    <col min="9730" max="9730" width="16.33203125" style="2" bestFit="1" customWidth="1"/>
    <col min="9731" max="9731" width="11" style="2" customWidth="1"/>
    <col min="9732" max="9732" width="18.33203125" style="2" bestFit="1" customWidth="1"/>
    <col min="9733" max="9733" width="10.5" style="2" bestFit="1" customWidth="1"/>
    <col min="9734" max="9734" width="12.83203125" style="2" bestFit="1" customWidth="1"/>
    <col min="9735" max="9735" width="14.66015625" style="2" bestFit="1" customWidth="1"/>
    <col min="9736" max="9736" width="17.66015625" style="2" bestFit="1" customWidth="1"/>
    <col min="9737" max="9738" width="7.83203125" style="2" bestFit="1" customWidth="1"/>
    <col min="9739" max="9985" width="9.33203125" style="2" customWidth="1"/>
    <col min="9986" max="9986" width="16.33203125" style="2" bestFit="1" customWidth="1"/>
    <col min="9987" max="9987" width="11" style="2" customWidth="1"/>
    <col min="9988" max="9988" width="18.33203125" style="2" bestFit="1" customWidth="1"/>
    <col min="9989" max="9989" width="10.5" style="2" bestFit="1" customWidth="1"/>
    <col min="9990" max="9990" width="12.83203125" style="2" bestFit="1" customWidth="1"/>
    <col min="9991" max="9991" width="14.66015625" style="2" bestFit="1" customWidth="1"/>
    <col min="9992" max="9992" width="17.66015625" style="2" bestFit="1" customWidth="1"/>
    <col min="9993" max="9994" width="7.83203125" style="2" bestFit="1" customWidth="1"/>
    <col min="9995" max="10241" width="9.33203125" style="2" customWidth="1"/>
    <col min="10242" max="10242" width="16.33203125" style="2" bestFit="1" customWidth="1"/>
    <col min="10243" max="10243" width="11" style="2" customWidth="1"/>
    <col min="10244" max="10244" width="18.33203125" style="2" bestFit="1" customWidth="1"/>
    <col min="10245" max="10245" width="10.5" style="2" bestFit="1" customWidth="1"/>
    <col min="10246" max="10246" width="12.83203125" style="2" bestFit="1" customWidth="1"/>
    <col min="10247" max="10247" width="14.66015625" style="2" bestFit="1" customWidth="1"/>
    <col min="10248" max="10248" width="17.66015625" style="2" bestFit="1" customWidth="1"/>
    <col min="10249" max="10250" width="7.83203125" style="2" bestFit="1" customWidth="1"/>
    <col min="10251" max="10497" width="9.33203125" style="2" customWidth="1"/>
    <col min="10498" max="10498" width="16.33203125" style="2" bestFit="1" customWidth="1"/>
    <col min="10499" max="10499" width="11" style="2" customWidth="1"/>
    <col min="10500" max="10500" width="18.33203125" style="2" bestFit="1" customWidth="1"/>
    <col min="10501" max="10501" width="10.5" style="2" bestFit="1" customWidth="1"/>
    <col min="10502" max="10502" width="12.83203125" style="2" bestFit="1" customWidth="1"/>
    <col min="10503" max="10503" width="14.66015625" style="2" bestFit="1" customWidth="1"/>
    <col min="10504" max="10504" width="17.66015625" style="2" bestFit="1" customWidth="1"/>
    <col min="10505" max="10506" width="7.83203125" style="2" bestFit="1" customWidth="1"/>
    <col min="10507" max="10753" width="9.33203125" style="2" customWidth="1"/>
    <col min="10754" max="10754" width="16.33203125" style="2" bestFit="1" customWidth="1"/>
    <col min="10755" max="10755" width="11" style="2" customWidth="1"/>
    <col min="10756" max="10756" width="18.33203125" style="2" bestFit="1" customWidth="1"/>
    <col min="10757" max="10757" width="10.5" style="2" bestFit="1" customWidth="1"/>
    <col min="10758" max="10758" width="12.83203125" style="2" bestFit="1" customWidth="1"/>
    <col min="10759" max="10759" width="14.66015625" style="2" bestFit="1" customWidth="1"/>
    <col min="10760" max="10760" width="17.66015625" style="2" bestFit="1" customWidth="1"/>
    <col min="10761" max="10762" width="7.83203125" style="2" bestFit="1" customWidth="1"/>
    <col min="10763" max="11009" width="9.33203125" style="2" customWidth="1"/>
    <col min="11010" max="11010" width="16.33203125" style="2" bestFit="1" customWidth="1"/>
    <col min="11011" max="11011" width="11" style="2" customWidth="1"/>
    <col min="11012" max="11012" width="18.33203125" style="2" bestFit="1" customWidth="1"/>
    <col min="11013" max="11013" width="10.5" style="2" bestFit="1" customWidth="1"/>
    <col min="11014" max="11014" width="12.83203125" style="2" bestFit="1" customWidth="1"/>
    <col min="11015" max="11015" width="14.66015625" style="2" bestFit="1" customWidth="1"/>
    <col min="11016" max="11016" width="17.66015625" style="2" bestFit="1" customWidth="1"/>
    <col min="11017" max="11018" width="7.83203125" style="2" bestFit="1" customWidth="1"/>
    <col min="11019" max="11265" width="9.33203125" style="2" customWidth="1"/>
    <col min="11266" max="11266" width="16.33203125" style="2" bestFit="1" customWidth="1"/>
    <col min="11267" max="11267" width="11" style="2" customWidth="1"/>
    <col min="11268" max="11268" width="18.33203125" style="2" bestFit="1" customWidth="1"/>
    <col min="11269" max="11269" width="10.5" style="2" bestFit="1" customWidth="1"/>
    <col min="11270" max="11270" width="12.83203125" style="2" bestFit="1" customWidth="1"/>
    <col min="11271" max="11271" width="14.66015625" style="2" bestFit="1" customWidth="1"/>
    <col min="11272" max="11272" width="17.66015625" style="2" bestFit="1" customWidth="1"/>
    <col min="11273" max="11274" width="7.83203125" style="2" bestFit="1" customWidth="1"/>
    <col min="11275" max="11521" width="9.33203125" style="2" customWidth="1"/>
    <col min="11522" max="11522" width="16.33203125" style="2" bestFit="1" customWidth="1"/>
    <col min="11523" max="11523" width="11" style="2" customWidth="1"/>
    <col min="11524" max="11524" width="18.33203125" style="2" bestFit="1" customWidth="1"/>
    <col min="11525" max="11525" width="10.5" style="2" bestFit="1" customWidth="1"/>
    <col min="11526" max="11526" width="12.83203125" style="2" bestFit="1" customWidth="1"/>
    <col min="11527" max="11527" width="14.66015625" style="2" bestFit="1" customWidth="1"/>
    <col min="11528" max="11528" width="17.66015625" style="2" bestFit="1" customWidth="1"/>
    <col min="11529" max="11530" width="7.83203125" style="2" bestFit="1" customWidth="1"/>
    <col min="11531" max="11777" width="9.33203125" style="2" customWidth="1"/>
    <col min="11778" max="11778" width="16.33203125" style="2" bestFit="1" customWidth="1"/>
    <col min="11779" max="11779" width="11" style="2" customWidth="1"/>
    <col min="11780" max="11780" width="18.33203125" style="2" bestFit="1" customWidth="1"/>
    <col min="11781" max="11781" width="10.5" style="2" bestFit="1" customWidth="1"/>
    <col min="11782" max="11782" width="12.83203125" style="2" bestFit="1" customWidth="1"/>
    <col min="11783" max="11783" width="14.66015625" style="2" bestFit="1" customWidth="1"/>
    <col min="11784" max="11784" width="17.66015625" style="2" bestFit="1" customWidth="1"/>
    <col min="11785" max="11786" width="7.83203125" style="2" bestFit="1" customWidth="1"/>
    <col min="11787" max="12033" width="9.33203125" style="2" customWidth="1"/>
    <col min="12034" max="12034" width="16.33203125" style="2" bestFit="1" customWidth="1"/>
    <col min="12035" max="12035" width="11" style="2" customWidth="1"/>
    <col min="12036" max="12036" width="18.33203125" style="2" bestFit="1" customWidth="1"/>
    <col min="12037" max="12037" width="10.5" style="2" bestFit="1" customWidth="1"/>
    <col min="12038" max="12038" width="12.83203125" style="2" bestFit="1" customWidth="1"/>
    <col min="12039" max="12039" width="14.66015625" style="2" bestFit="1" customWidth="1"/>
    <col min="12040" max="12040" width="17.66015625" style="2" bestFit="1" customWidth="1"/>
    <col min="12041" max="12042" width="7.83203125" style="2" bestFit="1" customWidth="1"/>
    <col min="12043" max="12289" width="9.33203125" style="2" customWidth="1"/>
    <col min="12290" max="12290" width="16.33203125" style="2" bestFit="1" customWidth="1"/>
    <col min="12291" max="12291" width="11" style="2" customWidth="1"/>
    <col min="12292" max="12292" width="18.33203125" style="2" bestFit="1" customWidth="1"/>
    <col min="12293" max="12293" width="10.5" style="2" bestFit="1" customWidth="1"/>
    <col min="12294" max="12294" width="12.83203125" style="2" bestFit="1" customWidth="1"/>
    <col min="12295" max="12295" width="14.66015625" style="2" bestFit="1" customWidth="1"/>
    <col min="12296" max="12296" width="17.66015625" style="2" bestFit="1" customWidth="1"/>
    <col min="12297" max="12298" width="7.83203125" style="2" bestFit="1" customWidth="1"/>
    <col min="12299" max="12545" width="9.33203125" style="2" customWidth="1"/>
    <col min="12546" max="12546" width="16.33203125" style="2" bestFit="1" customWidth="1"/>
    <col min="12547" max="12547" width="11" style="2" customWidth="1"/>
    <col min="12548" max="12548" width="18.33203125" style="2" bestFit="1" customWidth="1"/>
    <col min="12549" max="12549" width="10.5" style="2" bestFit="1" customWidth="1"/>
    <col min="12550" max="12550" width="12.83203125" style="2" bestFit="1" customWidth="1"/>
    <col min="12551" max="12551" width="14.66015625" style="2" bestFit="1" customWidth="1"/>
    <col min="12552" max="12552" width="17.66015625" style="2" bestFit="1" customWidth="1"/>
    <col min="12553" max="12554" width="7.83203125" style="2" bestFit="1" customWidth="1"/>
    <col min="12555" max="12801" width="9.33203125" style="2" customWidth="1"/>
    <col min="12802" max="12802" width="16.33203125" style="2" bestFit="1" customWidth="1"/>
    <col min="12803" max="12803" width="11" style="2" customWidth="1"/>
    <col min="12804" max="12804" width="18.33203125" style="2" bestFit="1" customWidth="1"/>
    <col min="12805" max="12805" width="10.5" style="2" bestFit="1" customWidth="1"/>
    <col min="12806" max="12806" width="12.83203125" style="2" bestFit="1" customWidth="1"/>
    <col min="12807" max="12807" width="14.66015625" style="2" bestFit="1" customWidth="1"/>
    <col min="12808" max="12808" width="17.66015625" style="2" bestFit="1" customWidth="1"/>
    <col min="12809" max="12810" width="7.83203125" style="2" bestFit="1" customWidth="1"/>
    <col min="12811" max="13057" width="9.33203125" style="2" customWidth="1"/>
    <col min="13058" max="13058" width="16.33203125" style="2" bestFit="1" customWidth="1"/>
    <col min="13059" max="13059" width="11" style="2" customWidth="1"/>
    <col min="13060" max="13060" width="18.33203125" style="2" bestFit="1" customWidth="1"/>
    <col min="13061" max="13061" width="10.5" style="2" bestFit="1" customWidth="1"/>
    <col min="13062" max="13062" width="12.83203125" style="2" bestFit="1" customWidth="1"/>
    <col min="13063" max="13063" width="14.66015625" style="2" bestFit="1" customWidth="1"/>
    <col min="13064" max="13064" width="17.66015625" style="2" bestFit="1" customWidth="1"/>
    <col min="13065" max="13066" width="7.83203125" style="2" bestFit="1" customWidth="1"/>
    <col min="13067" max="13313" width="9.33203125" style="2" customWidth="1"/>
    <col min="13314" max="13314" width="16.33203125" style="2" bestFit="1" customWidth="1"/>
    <col min="13315" max="13315" width="11" style="2" customWidth="1"/>
    <col min="13316" max="13316" width="18.33203125" style="2" bestFit="1" customWidth="1"/>
    <col min="13317" max="13317" width="10.5" style="2" bestFit="1" customWidth="1"/>
    <col min="13318" max="13318" width="12.83203125" style="2" bestFit="1" customWidth="1"/>
    <col min="13319" max="13319" width="14.66015625" style="2" bestFit="1" customWidth="1"/>
    <col min="13320" max="13320" width="17.66015625" style="2" bestFit="1" customWidth="1"/>
    <col min="13321" max="13322" width="7.83203125" style="2" bestFit="1" customWidth="1"/>
    <col min="13323" max="13569" width="9.33203125" style="2" customWidth="1"/>
    <col min="13570" max="13570" width="16.33203125" style="2" bestFit="1" customWidth="1"/>
    <col min="13571" max="13571" width="11" style="2" customWidth="1"/>
    <col min="13572" max="13572" width="18.33203125" style="2" bestFit="1" customWidth="1"/>
    <col min="13573" max="13573" width="10.5" style="2" bestFit="1" customWidth="1"/>
    <col min="13574" max="13574" width="12.83203125" style="2" bestFit="1" customWidth="1"/>
    <col min="13575" max="13575" width="14.66015625" style="2" bestFit="1" customWidth="1"/>
    <col min="13576" max="13576" width="17.66015625" style="2" bestFit="1" customWidth="1"/>
    <col min="13577" max="13578" width="7.83203125" style="2" bestFit="1" customWidth="1"/>
    <col min="13579" max="13825" width="9.33203125" style="2" customWidth="1"/>
    <col min="13826" max="13826" width="16.33203125" style="2" bestFit="1" customWidth="1"/>
    <col min="13827" max="13827" width="11" style="2" customWidth="1"/>
    <col min="13828" max="13828" width="18.33203125" style="2" bestFit="1" customWidth="1"/>
    <col min="13829" max="13829" width="10.5" style="2" bestFit="1" customWidth="1"/>
    <col min="13830" max="13830" width="12.83203125" style="2" bestFit="1" customWidth="1"/>
    <col min="13831" max="13831" width="14.66015625" style="2" bestFit="1" customWidth="1"/>
    <col min="13832" max="13832" width="17.66015625" style="2" bestFit="1" customWidth="1"/>
    <col min="13833" max="13834" width="7.83203125" style="2" bestFit="1" customWidth="1"/>
    <col min="13835" max="14081" width="9.33203125" style="2" customWidth="1"/>
    <col min="14082" max="14082" width="16.33203125" style="2" bestFit="1" customWidth="1"/>
    <col min="14083" max="14083" width="11" style="2" customWidth="1"/>
    <col min="14084" max="14084" width="18.33203125" style="2" bestFit="1" customWidth="1"/>
    <col min="14085" max="14085" width="10.5" style="2" bestFit="1" customWidth="1"/>
    <col min="14086" max="14086" width="12.83203125" style="2" bestFit="1" customWidth="1"/>
    <col min="14087" max="14087" width="14.66015625" style="2" bestFit="1" customWidth="1"/>
    <col min="14088" max="14088" width="17.66015625" style="2" bestFit="1" customWidth="1"/>
    <col min="14089" max="14090" width="7.83203125" style="2" bestFit="1" customWidth="1"/>
    <col min="14091" max="14337" width="9.33203125" style="2" customWidth="1"/>
    <col min="14338" max="14338" width="16.33203125" style="2" bestFit="1" customWidth="1"/>
    <col min="14339" max="14339" width="11" style="2" customWidth="1"/>
    <col min="14340" max="14340" width="18.33203125" style="2" bestFit="1" customWidth="1"/>
    <col min="14341" max="14341" width="10.5" style="2" bestFit="1" customWidth="1"/>
    <col min="14342" max="14342" width="12.83203125" style="2" bestFit="1" customWidth="1"/>
    <col min="14343" max="14343" width="14.66015625" style="2" bestFit="1" customWidth="1"/>
    <col min="14344" max="14344" width="17.66015625" style="2" bestFit="1" customWidth="1"/>
    <col min="14345" max="14346" width="7.83203125" style="2" bestFit="1" customWidth="1"/>
    <col min="14347" max="14593" width="9.33203125" style="2" customWidth="1"/>
    <col min="14594" max="14594" width="16.33203125" style="2" bestFit="1" customWidth="1"/>
    <col min="14595" max="14595" width="11" style="2" customWidth="1"/>
    <col min="14596" max="14596" width="18.33203125" style="2" bestFit="1" customWidth="1"/>
    <col min="14597" max="14597" width="10.5" style="2" bestFit="1" customWidth="1"/>
    <col min="14598" max="14598" width="12.83203125" style="2" bestFit="1" customWidth="1"/>
    <col min="14599" max="14599" width="14.66015625" style="2" bestFit="1" customWidth="1"/>
    <col min="14600" max="14600" width="17.66015625" style="2" bestFit="1" customWidth="1"/>
    <col min="14601" max="14602" width="7.83203125" style="2" bestFit="1" customWidth="1"/>
    <col min="14603" max="14849" width="9.33203125" style="2" customWidth="1"/>
    <col min="14850" max="14850" width="16.33203125" style="2" bestFit="1" customWidth="1"/>
    <col min="14851" max="14851" width="11" style="2" customWidth="1"/>
    <col min="14852" max="14852" width="18.33203125" style="2" bestFit="1" customWidth="1"/>
    <col min="14853" max="14853" width="10.5" style="2" bestFit="1" customWidth="1"/>
    <col min="14854" max="14854" width="12.83203125" style="2" bestFit="1" customWidth="1"/>
    <col min="14855" max="14855" width="14.66015625" style="2" bestFit="1" customWidth="1"/>
    <col min="14856" max="14856" width="17.66015625" style="2" bestFit="1" customWidth="1"/>
    <col min="14857" max="14858" width="7.83203125" style="2" bestFit="1" customWidth="1"/>
    <col min="14859" max="15105" width="9.33203125" style="2" customWidth="1"/>
    <col min="15106" max="15106" width="16.33203125" style="2" bestFit="1" customWidth="1"/>
    <col min="15107" max="15107" width="11" style="2" customWidth="1"/>
    <col min="15108" max="15108" width="18.33203125" style="2" bestFit="1" customWidth="1"/>
    <col min="15109" max="15109" width="10.5" style="2" bestFit="1" customWidth="1"/>
    <col min="15110" max="15110" width="12.83203125" style="2" bestFit="1" customWidth="1"/>
    <col min="15111" max="15111" width="14.66015625" style="2" bestFit="1" customWidth="1"/>
    <col min="15112" max="15112" width="17.66015625" style="2" bestFit="1" customWidth="1"/>
    <col min="15113" max="15114" width="7.83203125" style="2" bestFit="1" customWidth="1"/>
    <col min="15115" max="15361" width="9.33203125" style="2" customWidth="1"/>
    <col min="15362" max="15362" width="16.33203125" style="2" bestFit="1" customWidth="1"/>
    <col min="15363" max="15363" width="11" style="2" customWidth="1"/>
    <col min="15364" max="15364" width="18.33203125" style="2" bestFit="1" customWidth="1"/>
    <col min="15365" max="15365" width="10.5" style="2" bestFit="1" customWidth="1"/>
    <col min="15366" max="15366" width="12.83203125" style="2" bestFit="1" customWidth="1"/>
    <col min="15367" max="15367" width="14.66015625" style="2" bestFit="1" customWidth="1"/>
    <col min="15368" max="15368" width="17.66015625" style="2" bestFit="1" customWidth="1"/>
    <col min="15369" max="15370" width="7.83203125" style="2" bestFit="1" customWidth="1"/>
    <col min="15371" max="15617" width="9.33203125" style="2" customWidth="1"/>
    <col min="15618" max="15618" width="16.33203125" style="2" bestFit="1" customWidth="1"/>
    <col min="15619" max="15619" width="11" style="2" customWidth="1"/>
    <col min="15620" max="15620" width="18.33203125" style="2" bestFit="1" customWidth="1"/>
    <col min="15621" max="15621" width="10.5" style="2" bestFit="1" customWidth="1"/>
    <col min="15622" max="15622" width="12.83203125" style="2" bestFit="1" customWidth="1"/>
    <col min="15623" max="15623" width="14.66015625" style="2" bestFit="1" customWidth="1"/>
    <col min="15624" max="15624" width="17.66015625" style="2" bestFit="1" customWidth="1"/>
    <col min="15625" max="15626" width="7.83203125" style="2" bestFit="1" customWidth="1"/>
    <col min="15627" max="15873" width="9.33203125" style="2" customWidth="1"/>
    <col min="15874" max="15874" width="16.33203125" style="2" bestFit="1" customWidth="1"/>
    <col min="15875" max="15875" width="11" style="2" customWidth="1"/>
    <col min="15876" max="15876" width="18.33203125" style="2" bestFit="1" customWidth="1"/>
    <col min="15877" max="15877" width="10.5" style="2" bestFit="1" customWidth="1"/>
    <col min="15878" max="15878" width="12.83203125" style="2" bestFit="1" customWidth="1"/>
    <col min="15879" max="15879" width="14.66015625" style="2" bestFit="1" customWidth="1"/>
    <col min="15880" max="15880" width="17.66015625" style="2" bestFit="1" customWidth="1"/>
    <col min="15881" max="15882" width="7.83203125" style="2" bestFit="1" customWidth="1"/>
    <col min="15883" max="16129" width="9.33203125" style="2" customWidth="1"/>
    <col min="16130" max="16130" width="16.33203125" style="2" bestFit="1" customWidth="1"/>
    <col min="16131" max="16131" width="11" style="2" customWidth="1"/>
    <col min="16132" max="16132" width="18.33203125" style="2" bestFit="1" customWidth="1"/>
    <col min="16133" max="16133" width="10.5" style="2" bestFit="1" customWidth="1"/>
    <col min="16134" max="16134" width="12.83203125" style="2" bestFit="1" customWidth="1"/>
    <col min="16135" max="16135" width="14.66015625" style="2" bestFit="1" customWidth="1"/>
    <col min="16136" max="16136" width="17.66015625" style="2" bestFit="1" customWidth="1"/>
    <col min="16137" max="16138" width="7.83203125" style="2" bestFit="1" customWidth="1"/>
    <col min="16139" max="16384" width="9.33203125" style="2" customWidth="1"/>
  </cols>
  <sheetData>
    <row r="1" spans="1:4">
      <c r="A1" s="1" t="s">
        <v>0</v>
      </c>
      <c r="B1" s="1"/>
      <c r="C1" s="1"/>
      <c r="D1" s="1" t="s">
        <v>1</v>
      </c>
    </row>
    <row r="2" spans="1:4">
      <c r="A2" s="1" t="s">
        <v>61</v>
      </c>
      <c r="B2" s="1"/>
      <c r="C2" s="1"/>
      <c r="D2" s="1"/>
    </row>
    <row r="3" spans="1:4">
      <c r="A3" s="1" t="s">
        <v>2</v>
      </c>
      <c r="B3" s="1"/>
      <c r="C3" s="1"/>
      <c r="D3" s="1"/>
    </row>
    <row r="5" spans="1:1">
      <c r="A5" s="2" t="s">
        <v>3</v>
      </c>
    </row>
    <row r="7" spans="1:1">
      <c r="A7" s="1" t="s">
        <v>4</v>
      </c>
    </row>
    <row r="8" spans="1:1">
      <c r="A8" s="2" t="s">
        <v>84</v>
      </c>
    </row>
    <row r="9" spans="2:7">
      <c r="B9" s="3" t="s">
        <v>64</v>
      </c>
      <c r="C9" s="3" t="s">
        <v>5</v>
      </c>
      <c r="D9" s="4" t="s">
        <v>6</v>
      </c>
      <c r="E9" s="3" t="s">
        <v>7</v>
      </c>
      <c r="F9" s="4" t="s">
        <v>8</v>
      </c>
      <c r="G9" s="3" t="s">
        <v>9</v>
      </c>
    </row>
    <row r="10" spans="2:7">
      <c r="B10" s="5" t="s">
        <v>65</v>
      </c>
      <c r="C10" s="5" t="s">
        <v>10</v>
      </c>
      <c r="D10" s="6" t="s">
        <v>11</v>
      </c>
      <c r="E10" s="5" t="s">
        <v>12</v>
      </c>
      <c r="F10" s="6" t="s">
        <v>13</v>
      </c>
      <c r="G10" s="5" t="s">
        <v>14</v>
      </c>
    </row>
    <row r="11" spans="2:7">
      <c r="B11" s="7"/>
      <c r="C11" s="7"/>
      <c r="D11" s="8"/>
      <c r="E11" s="7" t="s">
        <v>15</v>
      </c>
      <c r="F11" s="8" t="s">
        <v>16</v>
      </c>
      <c r="G11" s="7" t="s">
        <v>17</v>
      </c>
    </row>
    <row r="12" spans="2:7">
      <c r="B12" s="127" t="s">
        <v>66</v>
      </c>
      <c r="C12" s="3" t="s">
        <v>43</v>
      </c>
      <c r="D12" s="115">
        <v>94.25</v>
      </c>
      <c r="E12" s="112">
        <v>2668.66</v>
      </c>
      <c r="F12" s="116">
        <f>(E12*D12/1000)</f>
        <v>251.52120499999998</v>
      </c>
      <c r="G12" s="117"/>
    </row>
    <row r="13" spans="2:7">
      <c r="B13" s="11" t="s">
        <v>68</v>
      </c>
      <c r="C13" s="11" t="s">
        <v>44</v>
      </c>
      <c r="D13" s="47">
        <v>1018.5</v>
      </c>
      <c r="E13" s="13">
        <v>2668.66</v>
      </c>
      <c r="F13" s="44">
        <f>(E13*D13/1000)</f>
        <v>2718.03021</v>
      </c>
      <c r="G13" s="14"/>
    </row>
    <row r="14" spans="2:7">
      <c r="B14" s="11" t="s">
        <v>69</v>
      </c>
      <c r="C14" s="11" t="s">
        <v>45</v>
      </c>
      <c r="D14" s="47">
        <v>1592</v>
      </c>
      <c r="E14" s="13">
        <v>2753.04</v>
      </c>
      <c r="F14" s="44">
        <f>(E14*D14/1000)</f>
        <v>4382.83968</v>
      </c>
      <c r="G14" s="14"/>
    </row>
    <row r="15" spans="2:7">
      <c r="B15" s="11" t="s">
        <v>67</v>
      </c>
      <c r="C15" s="11" t="s">
        <v>46</v>
      </c>
      <c r="D15" s="47">
        <v>3275</v>
      </c>
      <c r="E15" s="13">
        <v>2387.37</v>
      </c>
      <c r="F15" s="44">
        <f>(E15*D15/1000)</f>
        <v>7818.63675</v>
      </c>
      <c r="G15" s="14"/>
    </row>
    <row r="16" spans="2:7">
      <c r="B16" s="11" t="s">
        <v>70</v>
      </c>
      <c r="C16" s="11" t="s">
        <v>62</v>
      </c>
      <c r="D16" s="47">
        <v>6364</v>
      </c>
      <c r="E16" s="13">
        <v>2174.88</v>
      </c>
      <c r="F16" s="44">
        <f>(E16*D16/1000)</f>
        <v>13840.93632</v>
      </c>
      <c r="G16" s="14"/>
    </row>
    <row r="17" spans="2:7">
      <c r="B17" s="15" t="s">
        <v>71</v>
      </c>
      <c r="C17" s="15" t="s">
        <v>47</v>
      </c>
      <c r="D17" s="47">
        <v>4105</v>
      </c>
      <c r="E17" s="13">
        <v>3156.78</v>
      </c>
      <c r="F17" s="44">
        <f>(E17*D17/1000)</f>
        <v>12958.581900000001</v>
      </c>
      <c r="G17" s="14"/>
    </row>
    <row r="18" spans="2:7">
      <c r="B18" s="15" t="s">
        <v>72</v>
      </c>
      <c r="C18" s="15" t="s">
        <v>48</v>
      </c>
      <c r="D18" s="47">
        <v>1322.5</v>
      </c>
      <c r="E18" s="13">
        <v>4122.75</v>
      </c>
      <c r="F18" s="44">
        <f>(E18*D18/1000)</f>
        <v>5452.336875</v>
      </c>
      <c r="G18" s="14"/>
    </row>
    <row r="19" spans="2:7">
      <c r="B19" s="16" t="s">
        <v>73</v>
      </c>
      <c r="C19" s="16" t="s">
        <v>49</v>
      </c>
      <c r="D19" s="47">
        <v>1238.5</v>
      </c>
      <c r="E19" s="17">
        <v>4260.05</v>
      </c>
      <c r="F19" s="44">
        <f>(E19*D19/1000)</f>
        <v>5276.071925</v>
      </c>
      <c r="G19" s="14"/>
    </row>
    <row r="20" spans="2:7">
      <c r="B20" s="11" t="s">
        <v>74</v>
      </c>
      <c r="C20" s="11" t="s">
        <v>50</v>
      </c>
      <c r="D20" s="47">
        <v>28.25</v>
      </c>
      <c r="E20" s="13">
        <v>2668.66</v>
      </c>
      <c r="F20" s="44">
        <f>(E20*D20/1000)</f>
        <v>75.389644999999987</v>
      </c>
      <c r="G20" s="14"/>
    </row>
    <row r="21" spans="2:7">
      <c r="B21" s="11" t="s">
        <v>75</v>
      </c>
      <c r="C21" s="11" t="s">
        <v>51</v>
      </c>
      <c r="D21" s="47">
        <v>30</v>
      </c>
      <c r="E21" s="13">
        <v>2753.04</v>
      </c>
      <c r="F21" s="44">
        <f>(E21*D21/1000)</f>
        <v>82.5912</v>
      </c>
      <c r="G21" s="14"/>
    </row>
    <row r="22" spans="2:7">
      <c r="B22" s="11" t="s">
        <v>76</v>
      </c>
      <c r="C22" s="11" t="s">
        <v>52</v>
      </c>
      <c r="D22" s="47">
        <v>55.5</v>
      </c>
      <c r="E22" s="13">
        <v>2387.37</v>
      </c>
      <c r="F22" s="44">
        <f>(E22*D22/1000)</f>
        <v>132.499035</v>
      </c>
      <c r="G22" s="14"/>
    </row>
    <row r="23" spans="2:7">
      <c r="B23" s="11" t="s">
        <v>77</v>
      </c>
      <c r="C23" s="11" t="s">
        <v>63</v>
      </c>
      <c r="D23" s="47">
        <v>97.5</v>
      </c>
      <c r="E23" s="13">
        <v>2174.88</v>
      </c>
      <c r="F23" s="44">
        <f>(E23*D23/1000)</f>
        <v>212.0508</v>
      </c>
      <c r="G23" s="14"/>
    </row>
    <row r="24" spans="2:7">
      <c r="B24" s="15" t="s">
        <v>78</v>
      </c>
      <c r="C24" s="15" t="s">
        <v>53</v>
      </c>
      <c r="D24" s="47">
        <v>485</v>
      </c>
      <c r="E24" s="13">
        <v>3156.78</v>
      </c>
      <c r="F24" s="44">
        <f>(E24*D24/1000)</f>
        <v>1531.0383</v>
      </c>
      <c r="G24" s="14"/>
    </row>
    <row r="25" spans="2:7">
      <c r="B25" s="15" t="s">
        <v>79</v>
      </c>
      <c r="C25" s="15" t="s">
        <v>54</v>
      </c>
      <c r="D25" s="47">
        <v>138</v>
      </c>
      <c r="E25" s="13">
        <v>4122.75</v>
      </c>
      <c r="F25" s="44">
        <f>(E25*D25/1000)</f>
        <v>568.9395</v>
      </c>
      <c r="G25" s="14"/>
    </row>
    <row r="26" spans="2:7">
      <c r="B26" s="16" t="s">
        <v>80</v>
      </c>
      <c r="C26" s="16" t="s">
        <v>55</v>
      </c>
      <c r="D26" s="118">
        <v>119</v>
      </c>
      <c r="E26" s="17">
        <v>4260.05</v>
      </c>
      <c r="F26" s="50">
        <f>(E26*D26/1000)</f>
        <v>506.94595000000004</v>
      </c>
      <c r="G26" s="71"/>
    </row>
    <row r="27" spans="3:7">
      <c r="C27" s="113"/>
      <c r="D27" s="12"/>
      <c r="E27" s="114"/>
      <c r="F27" s="10"/>
      <c r="G27" s="14"/>
    </row>
    <row r="28" spans="3:7">
      <c r="C28" s="113"/>
      <c r="D28" s="12"/>
      <c r="E28" s="114"/>
      <c r="F28" s="10"/>
      <c r="G28" s="14"/>
    </row>
    <row r="29" spans="1:7">
      <c r="A29" s="1" t="s">
        <v>18</v>
      </c>
      <c r="B29" s="18" t="s">
        <v>19</v>
      </c>
      <c r="C29" s="19"/>
      <c r="D29" s="20">
        <f>D12</f>
        <v>94.25</v>
      </c>
      <c r="E29" s="21"/>
      <c r="F29" s="119">
        <f>F12</f>
        <v>251.52120499999998</v>
      </c>
      <c r="G29" s="22">
        <f>F29*1000/546602</f>
        <v>0.4601541981185579</v>
      </c>
    </row>
    <row r="30" spans="2:10" s="1" customFormat="1">
      <c r="B30" s="23" t="s">
        <v>20</v>
      </c>
      <c r="C30" s="24"/>
      <c r="D30" s="25">
        <f>D13+D14+D15+D16</f>
        <v>12249.5</v>
      </c>
      <c r="E30" s="26"/>
      <c r="F30" s="120">
        <f>F13+F14+F15+F16</f>
        <v>28760.44296</v>
      </c>
      <c r="G30" s="27">
        <f>F30*1000/41956348</f>
        <v>0.68548489873332163</v>
      </c>
      <c r="H30" s="2"/>
      <c r="I30" s="2"/>
      <c r="J30" s="2"/>
    </row>
    <row r="31" spans="2:10" s="1" customFormat="1">
      <c r="B31" s="23" t="s">
        <v>56</v>
      </c>
      <c r="C31" s="24"/>
      <c r="D31" s="25">
        <f>D20+D21+D22+D23+D24+D25+D26</f>
        <v>953.25</v>
      </c>
      <c r="E31" s="26"/>
      <c r="F31" s="120">
        <f>F20+F21+F22+F23+F24+F25+F26</f>
        <v>3109.45443</v>
      </c>
      <c r="G31" s="27">
        <f>F31*1000/4004797</f>
        <v>0.77643247085932188</v>
      </c>
      <c r="H31" s="2"/>
      <c r="I31" s="2"/>
      <c r="J31" s="2"/>
    </row>
    <row r="32" spans="2:10" s="1" customFormat="1">
      <c r="B32" s="28" t="s">
        <v>21</v>
      </c>
      <c r="C32" s="24"/>
      <c r="D32" s="29">
        <f>D17+D18+D19</f>
        <v>6666</v>
      </c>
      <c r="E32" s="26"/>
      <c r="F32" s="121">
        <f>F17+F18+F19</f>
        <v>23686.990700000002</v>
      </c>
      <c r="G32" s="30">
        <f>F32*1000/29614182</f>
        <v>0.79985294545701124</v>
      </c>
      <c r="H32" s="2"/>
      <c r="I32" s="2"/>
      <c r="J32" s="2"/>
    </row>
    <row r="33" spans="2:7" s="1" customFormat="1">
      <c r="B33" s="31" t="s">
        <v>22</v>
      </c>
      <c r="C33" s="32"/>
      <c r="D33" s="29">
        <f>SUM(D29:D32)</f>
        <v>19963</v>
      </c>
      <c r="E33" s="33"/>
      <c r="F33" s="34">
        <f>SUM(F29:F32)</f>
        <v>55808.409295000005</v>
      </c>
      <c r="G33" s="30">
        <f>F33*1000/80951119</f>
        <v>0.689408744244783</v>
      </c>
    </row>
    <row r="34" spans="6:6">
      <c r="F34" s="12"/>
    </row>
    <row r="35" spans="2:7">
      <c r="B35" s="35" t="s">
        <v>23</v>
      </c>
      <c r="C35" s="36"/>
      <c r="D35" s="37">
        <f>125+139+356+171+228+517</f>
        <v>1536</v>
      </c>
      <c r="E35" s="128">
        <f>F35/D35</f>
        <v>3.5592447916666665</v>
      </c>
      <c r="F35" s="38">
        <v>5467</v>
      </c>
      <c r="G35" s="36"/>
    </row>
    <row r="36" spans="2:7">
      <c r="B36" s="35" t="s">
        <v>57</v>
      </c>
      <c r="C36" s="36"/>
      <c r="D36" s="37">
        <v>125</v>
      </c>
      <c r="E36" s="128">
        <f>F36/D36</f>
        <v>4.272</v>
      </c>
      <c r="F36" s="38">
        <v>534</v>
      </c>
      <c r="G36" s="36"/>
    </row>
    <row r="38" spans="1:1">
      <c r="A38" s="2" t="s">
        <v>81</v>
      </c>
    </row>
    <row r="39" spans="1:1">
      <c r="A39" s="2" t="s">
        <v>98</v>
      </c>
    </row>
    <row r="40" spans="1:1">
      <c r="A40" s="2" t="s">
        <v>99</v>
      </c>
    </row>
    <row r="42" spans="1:1" s="1" customFormat="1">
      <c r="A42" s="1" t="s">
        <v>85</v>
      </c>
    </row>
    <row r="44" spans="1:1">
      <c r="A44" s="2" t="s">
        <v>86</v>
      </c>
    </row>
    <row r="45" spans="4:6">
      <c r="D45" s="39" t="s">
        <v>6</v>
      </c>
      <c r="E45" s="3" t="s">
        <v>7</v>
      </c>
      <c r="F45" s="3" t="s">
        <v>8</v>
      </c>
    </row>
    <row r="46" spans="4:6">
      <c r="D46" s="40" t="s">
        <v>11</v>
      </c>
      <c r="E46" s="5" t="s">
        <v>12</v>
      </c>
      <c r="F46" s="5" t="s">
        <v>13</v>
      </c>
    </row>
    <row r="47" spans="4:6">
      <c r="D47" s="41"/>
      <c r="E47" s="7" t="s">
        <v>15</v>
      </c>
      <c r="F47" s="7" t="s">
        <v>16</v>
      </c>
    </row>
    <row r="48" spans="2:6">
      <c r="B48" s="42" t="s">
        <v>24</v>
      </c>
      <c r="C48" s="43"/>
      <c r="D48" s="9"/>
      <c r="E48" s="111"/>
      <c r="F48" s="64">
        <f>(E48*D48/1000)</f>
        <v>0</v>
      </c>
    </row>
    <row r="49" spans="2:6">
      <c r="B49" s="45" t="s">
        <v>20</v>
      </c>
      <c r="C49" s="46"/>
      <c r="D49" s="47">
        <v>1454</v>
      </c>
      <c r="E49" s="111">
        <f>293721/(D49+D50)</f>
        <v>200.0824250681199</v>
      </c>
      <c r="F49" s="64">
        <f>(E49*D49/1000)</f>
        <v>290.91984604904633</v>
      </c>
    </row>
    <row r="50" spans="2:6">
      <c r="B50" s="45" t="s">
        <v>56</v>
      </c>
      <c r="C50" s="46"/>
      <c r="D50" s="57">
        <v>14</v>
      </c>
      <c r="E50" s="111">
        <f>E49</f>
        <v>200.0824250681199</v>
      </c>
      <c r="F50" s="64">
        <f>(E50*D50/1000)</f>
        <v>2.8011539509536787</v>
      </c>
    </row>
    <row r="51" spans="2:6">
      <c r="B51" s="48" t="s">
        <v>21</v>
      </c>
      <c r="C51" s="49"/>
      <c r="D51" s="60"/>
      <c r="E51" s="129"/>
      <c r="F51" s="64">
        <f>(E51*D51/1000)</f>
        <v>0</v>
      </c>
    </row>
    <row r="52" spans="2:7" s="1" customFormat="1">
      <c r="B52" s="51" t="s">
        <v>22</v>
      </c>
      <c r="C52" s="52"/>
      <c r="D52" s="53">
        <f>SUM(D48:D51)</f>
        <v>1468</v>
      </c>
      <c r="E52" s="54"/>
      <c r="F52" s="38">
        <f>SUM(F48:F51)</f>
        <v>293.721</v>
      </c>
      <c r="G52" s="2"/>
    </row>
    <row r="53" spans="6:6">
      <c r="F53" s="10"/>
    </row>
    <row r="54" spans="1:1">
      <c r="A54" s="2" t="s">
        <v>87</v>
      </c>
    </row>
    <row r="56" spans="4:6">
      <c r="D56" s="39" t="s">
        <v>6</v>
      </c>
      <c r="E56" s="3" t="s">
        <v>7</v>
      </c>
      <c r="F56" s="3" t="s">
        <v>8</v>
      </c>
    </row>
    <row r="57" spans="4:6">
      <c r="D57" s="40" t="s">
        <v>11</v>
      </c>
      <c r="E57" s="5" t="s">
        <v>12</v>
      </c>
      <c r="F57" s="5" t="s">
        <v>13</v>
      </c>
    </row>
    <row r="58" spans="4:6">
      <c r="D58" s="41"/>
      <c r="E58" s="7" t="s">
        <v>15</v>
      </c>
      <c r="F58" s="7" t="s">
        <v>16</v>
      </c>
    </row>
    <row r="59" spans="2:6">
      <c r="B59" s="42" t="s">
        <v>24</v>
      </c>
      <c r="C59" s="43"/>
      <c r="D59" s="9">
        <v>3</v>
      </c>
      <c r="E59" s="111">
        <f>3793/D59</f>
        <v>1264.3333333333333</v>
      </c>
      <c r="F59" s="64">
        <f>(E59*D59/1000)</f>
        <v>3.793</v>
      </c>
    </row>
    <row r="60" spans="2:6">
      <c r="B60" s="45" t="s">
        <v>20</v>
      </c>
      <c r="C60" s="46"/>
      <c r="D60" s="47">
        <v>687</v>
      </c>
      <c r="E60" s="111">
        <f>868528/D60</f>
        <v>1264.2328966521106</v>
      </c>
      <c r="F60" s="64">
        <f>(E60*D60/1000)</f>
        <v>868.528</v>
      </c>
    </row>
    <row r="61" spans="2:6">
      <c r="B61" s="45" t="s">
        <v>56</v>
      </c>
      <c r="C61" s="46"/>
      <c r="D61" s="57">
        <v>46</v>
      </c>
      <c r="E61" s="111">
        <f>(8850+86657)/D61</f>
        <v>2076.2391304347825</v>
      </c>
      <c r="F61" s="64">
        <f>(E61*D61/1000)</f>
        <v>95.507</v>
      </c>
    </row>
    <row r="62" spans="2:6">
      <c r="B62" s="48" t="s">
        <v>21</v>
      </c>
      <c r="C62" s="49"/>
      <c r="D62" s="60">
        <v>374</v>
      </c>
      <c r="E62" s="129">
        <f>831096/D62</f>
        <v>2222.181818181818</v>
      </c>
      <c r="F62" s="64">
        <f>(E62*D62/1000)</f>
        <v>831.09599999999989</v>
      </c>
    </row>
    <row r="63" spans="2:7" s="1" customFormat="1">
      <c r="B63" s="51" t="s">
        <v>22</v>
      </c>
      <c r="C63" s="52"/>
      <c r="D63" s="53">
        <f>SUM(D59:D62)</f>
        <v>1110</v>
      </c>
      <c r="E63" s="54"/>
      <c r="F63" s="38">
        <f>SUM(F59:F62)</f>
        <v>1798.924</v>
      </c>
      <c r="G63" s="2"/>
    </row>
    <row r="64" spans="6:6">
      <c r="F64" s="10"/>
    </row>
    <row r="65" spans="6:6">
      <c r="F65" s="10"/>
    </row>
    <row r="66" spans="1:6">
      <c r="A66" s="2" t="s">
        <v>88</v>
      </c>
      <c r="F66" s="10"/>
    </row>
    <row r="67" spans="4:6">
      <c r="D67" s="3" t="s">
        <v>25</v>
      </c>
      <c r="E67" s="3" t="s">
        <v>7</v>
      </c>
      <c r="F67" s="69" t="s">
        <v>8</v>
      </c>
    </row>
    <row r="68" spans="4:6">
      <c r="D68" s="5" t="s">
        <v>11</v>
      </c>
      <c r="E68" s="5" t="s">
        <v>12</v>
      </c>
      <c r="F68" s="88" t="s">
        <v>13</v>
      </c>
    </row>
    <row r="69" spans="4:6">
      <c r="D69" s="5"/>
      <c r="E69" s="5" t="s">
        <v>15</v>
      </c>
      <c r="F69" s="88" t="s">
        <v>16</v>
      </c>
    </row>
    <row r="70" spans="1:6">
      <c r="A70" s="2" t="s">
        <v>20</v>
      </c>
      <c r="B70" s="2" t="s">
        <v>83</v>
      </c>
      <c r="D70" s="61">
        <v>8</v>
      </c>
      <c r="E70" s="62">
        <v>11750.23</v>
      </c>
      <c r="F70" s="63">
        <f>(E70*D70/1000)</f>
        <v>94.00184</v>
      </c>
    </row>
    <row r="71" spans="2:6">
      <c r="B71" s="2" t="s">
        <v>82</v>
      </c>
      <c r="D71" s="57">
        <v>22</v>
      </c>
      <c r="E71" s="58">
        <v>8061.23</v>
      </c>
      <c r="F71" s="64">
        <f>(E71*D71/1000)</f>
        <v>177.34706</v>
      </c>
    </row>
    <row r="72" spans="2:6">
      <c r="B72" s="2" t="s">
        <v>95</v>
      </c>
      <c r="D72" s="57">
        <v>36</v>
      </c>
      <c r="E72" s="58">
        <v>561.23</v>
      </c>
      <c r="F72" s="65">
        <f>(E72*D72/1000)</f>
        <v>20.204279999999997</v>
      </c>
    </row>
    <row r="73" spans="2:6">
      <c r="B73" s="2" t="s">
        <v>22</v>
      </c>
      <c r="D73" s="53">
        <f>SUM(D70:D71)</f>
        <v>30</v>
      </c>
      <c r="E73" s="130"/>
      <c r="F73" s="38">
        <f>SUM(F70:F71)</f>
        <v>271.3489</v>
      </c>
    </row>
    <row r="74" spans="6:6">
      <c r="F74" s="10"/>
    </row>
    <row r="76" spans="1:3">
      <c r="A76" s="131" t="s">
        <v>101</v>
      </c>
      <c r="B76" s="131"/>
      <c r="C76" s="131"/>
    </row>
    <row r="77" spans="1:6">
      <c r="A77" s="131"/>
      <c r="B77" s="131"/>
      <c r="C77" s="131"/>
      <c r="D77" s="132" t="s">
        <v>25</v>
      </c>
      <c r="E77" s="132" t="s">
        <v>7</v>
      </c>
      <c r="F77" s="96" t="s">
        <v>8</v>
      </c>
    </row>
    <row r="78" spans="2:6">
      <c r="B78" s="1"/>
      <c r="C78" s="1"/>
      <c r="D78" s="133" t="s">
        <v>11</v>
      </c>
      <c r="E78" s="133" t="s">
        <v>12</v>
      </c>
      <c r="F78" s="97" t="s">
        <v>13</v>
      </c>
    </row>
    <row r="79" spans="2:6">
      <c r="B79" s="1"/>
      <c r="C79" s="1"/>
      <c r="D79" s="134"/>
      <c r="E79" s="134" t="s">
        <v>15</v>
      </c>
      <c r="F79" s="97" t="s">
        <v>16</v>
      </c>
    </row>
    <row r="80" spans="2:6">
      <c r="B80" s="77" t="s">
        <v>24</v>
      </c>
      <c r="C80" s="78"/>
      <c r="D80" s="135"/>
      <c r="E80" s="24"/>
      <c r="F80" s="96">
        <f>F59</f>
        <v>3.793</v>
      </c>
    </row>
    <row r="81" spans="2:6">
      <c r="B81" s="81" t="s">
        <v>20</v>
      </c>
      <c r="C81" s="82"/>
      <c r="D81" s="135"/>
      <c r="E81" s="24"/>
      <c r="F81" s="99">
        <f>F73+F60+F49</f>
        <v>1430.7967460490463</v>
      </c>
    </row>
    <row r="82" spans="2:6">
      <c r="B82" s="81" t="s">
        <v>56</v>
      </c>
      <c r="C82" s="82"/>
      <c r="D82" s="135"/>
      <c r="E82" s="24"/>
      <c r="F82" s="99">
        <f>F50+F61</f>
        <v>98.308153950953681</v>
      </c>
    </row>
    <row r="83" spans="2:6">
      <c r="B83" s="31" t="s">
        <v>21</v>
      </c>
      <c r="C83" s="100"/>
      <c r="D83" s="33"/>
      <c r="E83" s="24"/>
      <c r="F83" s="136">
        <f>F62</f>
        <v>831.09599999999989</v>
      </c>
    </row>
    <row r="84" spans="2:7" s="1" customFormat="1">
      <c r="B84" s="51" t="s">
        <v>22</v>
      </c>
      <c r="C84" s="52"/>
      <c r="D84" s="73"/>
      <c r="E84" s="74"/>
      <c r="F84" s="75">
        <f>SUM(F80:F83)</f>
        <v>2363.9939</v>
      </c>
      <c r="G84" s="2"/>
    </row>
    <row r="85" spans="6:6">
      <c r="F85" s="76"/>
    </row>
    <row r="86" spans="1:1" s="1" customFormat="1">
      <c r="A86" s="131" t="s">
        <v>89</v>
      </c>
    </row>
    <row r="88" spans="4:6">
      <c r="D88" s="39" t="s">
        <v>6</v>
      </c>
      <c r="E88" s="3" t="s">
        <v>7</v>
      </c>
      <c r="F88" s="3" t="s">
        <v>8</v>
      </c>
    </row>
    <row r="89" spans="4:6">
      <c r="D89" s="40" t="s">
        <v>11</v>
      </c>
      <c r="E89" s="5" t="s">
        <v>12</v>
      </c>
      <c r="F89" s="5" t="s">
        <v>13</v>
      </c>
    </row>
    <row r="90" spans="4:6">
      <c r="D90" s="41"/>
      <c r="E90" s="7" t="s">
        <v>15</v>
      </c>
      <c r="F90" s="7" t="s">
        <v>16</v>
      </c>
    </row>
    <row r="91" spans="2:6">
      <c r="B91" s="42" t="s">
        <v>24</v>
      </c>
      <c r="C91" s="43"/>
      <c r="D91" s="9">
        <v>0</v>
      </c>
      <c r="E91" s="111"/>
      <c r="F91" s="64">
        <f>(E91*D91/1000)</f>
        <v>0</v>
      </c>
    </row>
    <row r="92" spans="2:6">
      <c r="B92" s="45" t="s">
        <v>20</v>
      </c>
      <c r="C92" s="46"/>
      <c r="D92" s="47">
        <v>1454</v>
      </c>
      <c r="E92" s="111">
        <f>2.25*190</f>
        <v>427.5</v>
      </c>
      <c r="F92" s="64">
        <f>(E92*D92/1000)</f>
        <v>621.585</v>
      </c>
    </row>
    <row r="93" spans="2:6">
      <c r="B93" s="45" t="s">
        <v>56</v>
      </c>
      <c r="C93" s="46"/>
      <c r="D93" s="57">
        <v>68</v>
      </c>
      <c r="E93" s="111">
        <f>31122/D93</f>
        <v>457.6764705882353</v>
      </c>
      <c r="F93" s="64">
        <f>(E93*D93/1000)</f>
        <v>31.122</v>
      </c>
    </row>
    <row r="94" spans="2:6">
      <c r="B94" s="48" t="s">
        <v>21</v>
      </c>
      <c r="C94" s="49"/>
      <c r="D94" s="60">
        <v>923</v>
      </c>
      <c r="E94" s="129">
        <f>2.45*190</f>
        <v>465.50000000000006</v>
      </c>
      <c r="F94" s="64">
        <f>(E94*D94/1000)</f>
        <v>429.65650000000005</v>
      </c>
    </row>
    <row r="95" spans="2:7" s="1" customFormat="1">
      <c r="B95" s="51" t="s">
        <v>22</v>
      </c>
      <c r="C95" s="52"/>
      <c r="D95" s="53">
        <f>SUM(D91:D94)</f>
        <v>2445</v>
      </c>
      <c r="E95" s="54"/>
      <c r="F95" s="38">
        <f>SUM(F91:F94)</f>
        <v>1082.3635</v>
      </c>
      <c r="G95" s="2"/>
    </row>
    <row r="96" spans="6:6">
      <c r="F96" s="10"/>
    </row>
    <row r="97" spans="1:9">
      <c r="A97" s="1" t="s">
        <v>90</v>
      </c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77" t="s">
        <v>19</v>
      </c>
      <c r="C99" s="78"/>
      <c r="D99" s="21"/>
      <c r="E99" s="79"/>
      <c r="F99" s="80">
        <f>F91+F80+F29</f>
        <v>255.314205</v>
      </c>
      <c r="G99" s="22">
        <f>F99*1000/546602</f>
        <v>0.46709343361348843</v>
      </c>
      <c r="H99" s="1"/>
      <c r="I99" s="1"/>
    </row>
    <row r="100" spans="1:9">
      <c r="A100" s="1"/>
      <c r="B100" s="81" t="s">
        <v>20</v>
      </c>
      <c r="C100" s="82"/>
      <c r="D100" s="26"/>
      <c r="E100" s="83"/>
      <c r="F100" s="84">
        <f>F92+F81+F30</f>
        <v>30812.824706049047</v>
      </c>
      <c r="G100" s="27">
        <f>F100*1000/41956348</f>
        <v>0.73440197192684753</v>
      </c>
      <c r="H100" s="1"/>
      <c r="I100" s="1"/>
    </row>
    <row r="101" spans="1:9">
      <c r="A101" s="1"/>
      <c r="B101" s="81" t="s">
        <v>56</v>
      </c>
      <c r="C101" s="82"/>
      <c r="D101" s="26"/>
      <c r="E101" s="83"/>
      <c r="F101" s="84">
        <f>F93+F82+F31</f>
        <v>3238.8845839509536</v>
      </c>
      <c r="G101" s="27">
        <f>F101*1000/4004797</f>
        <v>0.80875125104991674</v>
      </c>
      <c r="H101" s="1"/>
      <c r="I101" s="1"/>
    </row>
    <row r="102" spans="1:9">
      <c r="A102" s="1"/>
      <c r="B102" s="81" t="s">
        <v>21</v>
      </c>
      <c r="C102" s="82"/>
      <c r="D102" s="32"/>
      <c r="E102" s="85"/>
      <c r="F102" s="84">
        <f>F94+F83+F32</f>
        <v>24947.7432</v>
      </c>
      <c r="G102" s="30">
        <f>F102*1000/29614182</f>
        <v>0.8424255378723613</v>
      </c>
      <c r="H102" s="1"/>
      <c r="I102" s="1"/>
    </row>
    <row r="103" spans="2:7" s="1" customFormat="1">
      <c r="B103" s="51" t="s">
        <v>22</v>
      </c>
      <c r="C103" s="52"/>
      <c r="D103" s="86"/>
      <c r="E103" s="66"/>
      <c r="F103" s="87">
        <f>SUM(F99:F102)</f>
        <v>59254.766695</v>
      </c>
      <c r="G103" s="30">
        <f>F103*1000/80951119</f>
        <v>0.7319820581479547</v>
      </c>
    </row>
    <row r="104" spans="6:6">
      <c r="F104" s="76"/>
    </row>
    <row r="105" spans="1:1">
      <c r="A105" s="1" t="s">
        <v>100</v>
      </c>
    </row>
    <row r="106" spans="1:1">
      <c r="A106" s="1"/>
    </row>
    <row r="107" spans="1:1">
      <c r="A107" s="2" t="s">
        <v>91</v>
      </c>
    </row>
    <row r="108" spans="6:6">
      <c r="F108" s="69" t="s">
        <v>8</v>
      </c>
    </row>
    <row r="109" spans="6:6">
      <c r="F109" s="88" t="s">
        <v>13</v>
      </c>
    </row>
    <row r="110" spans="6:6">
      <c r="F110" s="89" t="s">
        <v>16</v>
      </c>
    </row>
    <row r="111" spans="2:6">
      <c r="B111" s="42" t="s">
        <v>19</v>
      </c>
      <c r="C111" s="55"/>
      <c r="D111" s="55"/>
      <c r="E111" s="43"/>
      <c r="F111" s="88">
        <v>249</v>
      </c>
    </row>
    <row r="112" spans="2:6">
      <c r="B112" s="45" t="s">
        <v>20</v>
      </c>
      <c r="C112" s="56"/>
      <c r="D112" s="56"/>
      <c r="E112" s="46"/>
      <c r="F112" s="64">
        <v>6586</v>
      </c>
    </row>
    <row r="113" spans="2:6">
      <c r="B113" s="45" t="s">
        <v>56</v>
      </c>
      <c r="C113" s="56"/>
      <c r="D113" s="56"/>
      <c r="E113" s="46"/>
      <c r="F113" s="64">
        <v>379</v>
      </c>
    </row>
    <row r="114" spans="2:6">
      <c r="B114" s="48" t="s">
        <v>21</v>
      </c>
      <c r="C114" s="59"/>
      <c r="D114" s="59"/>
      <c r="E114" s="49"/>
      <c r="F114" s="65">
        <v>2029</v>
      </c>
    </row>
    <row r="115" spans="2:6" s="1" customFormat="1">
      <c r="B115" s="51" t="s">
        <v>22</v>
      </c>
      <c r="C115" s="52"/>
      <c r="D115" s="52"/>
      <c r="E115" s="52"/>
      <c r="F115" s="38">
        <f>SUM(F111:F114)</f>
        <v>9243</v>
      </c>
    </row>
    <row r="117" spans="1:1">
      <c r="A117" s="2" t="s">
        <v>93</v>
      </c>
    </row>
    <row r="118" spans="6:6">
      <c r="F118" s="69" t="s">
        <v>8</v>
      </c>
    </row>
    <row r="119" spans="6:6">
      <c r="F119" s="88" t="s">
        <v>13</v>
      </c>
    </row>
    <row r="120" spans="6:6">
      <c r="F120" s="88" t="s">
        <v>16</v>
      </c>
    </row>
    <row r="121" spans="2:6">
      <c r="B121" s="42" t="s">
        <v>19</v>
      </c>
      <c r="C121" s="55"/>
      <c r="D121" s="55"/>
      <c r="E121" s="55"/>
      <c r="F121" s="69">
        <v>16</v>
      </c>
    </row>
    <row r="122" spans="2:6">
      <c r="B122" s="45" t="s">
        <v>20</v>
      </c>
      <c r="C122" s="56"/>
      <c r="D122" s="56"/>
      <c r="E122" s="56"/>
      <c r="F122" s="64">
        <v>1948</v>
      </c>
    </row>
    <row r="123" spans="2:6">
      <c r="B123" s="45" t="s">
        <v>56</v>
      </c>
      <c r="C123" s="56"/>
      <c r="D123" s="56"/>
      <c r="E123" s="56"/>
      <c r="F123" s="64">
        <v>303</v>
      </c>
    </row>
    <row r="124" spans="2:6">
      <c r="B124" s="48" t="s">
        <v>21</v>
      </c>
      <c r="C124" s="59"/>
      <c r="D124" s="59"/>
      <c r="E124" s="59"/>
      <c r="F124" s="65">
        <v>2111</v>
      </c>
    </row>
    <row r="125" spans="2:6">
      <c r="B125" s="51" t="s">
        <v>22</v>
      </c>
      <c r="C125" s="52"/>
      <c r="D125" s="52"/>
      <c r="E125" s="52"/>
      <c r="F125" s="38">
        <f>SUM(F121:F124)</f>
        <v>4378</v>
      </c>
    </row>
    <row r="127" spans="1:1">
      <c r="A127" s="2" t="s">
        <v>26</v>
      </c>
    </row>
    <row r="128" spans="6:6">
      <c r="F128" s="69" t="s">
        <v>8</v>
      </c>
    </row>
    <row r="129" spans="6:6">
      <c r="F129" s="88" t="s">
        <v>13</v>
      </c>
    </row>
    <row r="130" spans="6:6">
      <c r="F130" s="89" t="s">
        <v>16</v>
      </c>
    </row>
    <row r="131" spans="2:6">
      <c r="B131" s="42" t="s">
        <v>19</v>
      </c>
      <c r="C131" s="55"/>
      <c r="D131" s="55"/>
      <c r="E131" s="43"/>
      <c r="F131" s="88"/>
    </row>
    <row r="132" spans="2:6">
      <c r="B132" s="45"/>
      <c r="C132" s="56"/>
      <c r="D132" s="56" t="s">
        <v>92</v>
      </c>
      <c r="E132" s="46"/>
      <c r="F132" s="88">
        <v>25</v>
      </c>
    </row>
    <row r="133" spans="2:6">
      <c r="B133" s="45"/>
      <c r="C133" s="82" t="s">
        <v>22</v>
      </c>
      <c r="D133" s="56"/>
      <c r="E133" s="46"/>
      <c r="F133" s="90">
        <f>SUM(F132:F132)</f>
        <v>25</v>
      </c>
    </row>
    <row r="134" spans="2:6">
      <c r="B134" s="45" t="s">
        <v>20</v>
      </c>
      <c r="C134" s="56"/>
      <c r="D134" s="56"/>
      <c r="E134" s="46"/>
      <c r="F134" s="64"/>
    </row>
    <row r="135" spans="2:6">
      <c r="B135" s="45"/>
      <c r="C135" s="56"/>
      <c r="D135" s="56" t="s">
        <v>96</v>
      </c>
      <c r="E135" s="46"/>
      <c r="F135" s="64">
        <v>1470</v>
      </c>
    </row>
    <row r="136" spans="2:6">
      <c r="B136" s="45"/>
      <c r="C136" s="56"/>
      <c r="D136" s="56" t="s">
        <v>29</v>
      </c>
      <c r="E136" s="46"/>
      <c r="F136" s="64">
        <v>41</v>
      </c>
    </row>
    <row r="137" spans="2:6">
      <c r="B137" s="45"/>
      <c r="C137" s="56"/>
      <c r="D137" s="56" t="s">
        <v>31</v>
      </c>
      <c r="E137" s="46"/>
      <c r="F137" s="64">
        <v>171</v>
      </c>
    </row>
    <row r="138" spans="2:6">
      <c r="B138" s="45"/>
      <c r="C138" s="56"/>
      <c r="D138" s="56" t="s">
        <v>32</v>
      </c>
      <c r="E138" s="46"/>
      <c r="F138" s="64">
        <v>130</v>
      </c>
    </row>
    <row r="139" spans="2:6">
      <c r="B139" s="45"/>
      <c r="C139" s="56"/>
      <c r="D139" s="56" t="s">
        <v>30</v>
      </c>
      <c r="E139" s="46"/>
      <c r="F139" s="64">
        <v>26</v>
      </c>
    </row>
    <row r="140" spans="2:6">
      <c r="B140" s="45"/>
      <c r="C140" s="56"/>
      <c r="D140" s="56" t="s">
        <v>97</v>
      </c>
      <c r="E140" s="46"/>
      <c r="F140" s="64">
        <v>201</v>
      </c>
    </row>
    <row r="141" spans="2:6">
      <c r="B141" s="45"/>
      <c r="C141" s="56"/>
      <c r="D141" s="56" t="s">
        <v>92</v>
      </c>
      <c r="E141" s="46"/>
      <c r="F141" s="91">
        <v>571</v>
      </c>
    </row>
    <row r="142" spans="2:6">
      <c r="B142" s="45"/>
      <c r="C142" s="82" t="s">
        <v>22</v>
      </c>
      <c r="D142" s="56"/>
      <c r="E142" s="46"/>
      <c r="F142" s="92">
        <f>SUM(F135:F141)</f>
        <v>2610</v>
      </c>
    </row>
    <row r="143" spans="2:6">
      <c r="B143" s="45"/>
      <c r="C143" s="82"/>
      <c r="D143" s="56"/>
      <c r="E143" s="46"/>
      <c r="F143" s="122"/>
    </row>
    <row r="144" spans="2:6">
      <c r="B144" s="45" t="s">
        <v>56</v>
      </c>
      <c r="C144" s="56"/>
      <c r="D144" s="56"/>
      <c r="E144" s="46"/>
      <c r="F144" s="64"/>
    </row>
    <row r="145" spans="2:6">
      <c r="B145" s="45"/>
      <c r="C145" s="56"/>
      <c r="D145" s="56" t="s">
        <v>29</v>
      </c>
      <c r="E145" s="46"/>
      <c r="F145" s="64">
        <v>50</v>
      </c>
    </row>
    <row r="146" spans="2:6">
      <c r="B146" s="45"/>
      <c r="C146" s="56"/>
      <c r="D146" s="56" t="s">
        <v>92</v>
      </c>
      <c r="E146" s="46"/>
      <c r="F146" s="91">
        <v>34</v>
      </c>
    </row>
    <row r="147" spans="2:6">
      <c r="B147" s="45"/>
      <c r="C147" s="82" t="s">
        <v>22</v>
      </c>
      <c r="D147" s="56"/>
      <c r="E147" s="46"/>
      <c r="F147" s="92">
        <f>SUM(F145:F146)</f>
        <v>84</v>
      </c>
    </row>
    <row r="148" spans="2:6">
      <c r="B148" s="45" t="s">
        <v>21</v>
      </c>
      <c r="C148" s="56"/>
      <c r="D148" s="56"/>
      <c r="E148" s="46"/>
      <c r="F148" s="93"/>
    </row>
    <row r="149" spans="2:6">
      <c r="B149" s="45"/>
      <c r="C149" s="56"/>
      <c r="D149" s="56" t="s">
        <v>94</v>
      </c>
      <c r="E149" s="46"/>
      <c r="F149" s="93">
        <v>51</v>
      </c>
    </row>
    <row r="150" spans="2:6">
      <c r="B150" s="45"/>
      <c r="C150" s="56"/>
      <c r="D150" s="56" t="s">
        <v>97</v>
      </c>
      <c r="E150" s="46"/>
      <c r="F150" s="93">
        <v>194</v>
      </c>
    </row>
    <row r="151" spans="2:6">
      <c r="B151" s="45"/>
      <c r="C151" s="56"/>
      <c r="D151" s="56" t="s">
        <v>92</v>
      </c>
      <c r="E151" s="46"/>
      <c r="F151" s="93">
        <v>281</v>
      </c>
    </row>
    <row r="152" spans="2:6">
      <c r="B152" s="45"/>
      <c r="C152" s="82" t="s">
        <v>22</v>
      </c>
      <c r="D152" s="68"/>
      <c r="E152" s="46"/>
      <c r="F152" s="92">
        <f>SUM(F149:F151)</f>
        <v>526</v>
      </c>
    </row>
    <row r="153" spans="2:6">
      <c r="B153" s="48"/>
      <c r="C153" s="59"/>
      <c r="D153" s="94"/>
      <c r="E153" s="49"/>
      <c r="F153" s="93"/>
    </row>
    <row r="154" spans="2:6">
      <c r="B154" s="51" t="s">
        <v>22</v>
      </c>
      <c r="C154" s="52"/>
      <c r="D154" s="52"/>
      <c r="E154" s="52"/>
      <c r="F154" s="38">
        <f>F152+F142+F133+F147</f>
        <v>3245</v>
      </c>
    </row>
    <row r="155" spans="2:6">
      <c r="B155" s="82"/>
      <c r="C155" s="82"/>
      <c r="D155" s="82"/>
      <c r="E155" s="82"/>
      <c r="F155" s="67"/>
    </row>
    <row r="156" spans="2:6">
      <c r="B156" s="56"/>
      <c r="C156" s="56"/>
      <c r="D156" s="56"/>
      <c r="E156" s="56"/>
      <c r="F156" s="95"/>
    </row>
    <row r="157" spans="2:6">
      <c r="B157" s="56"/>
      <c r="C157" s="56"/>
      <c r="D157" s="56"/>
      <c r="E157" s="56"/>
      <c r="F157" s="95"/>
    </row>
    <row r="158" spans="1:1">
      <c r="A158" s="2" t="s">
        <v>33</v>
      </c>
    </row>
    <row r="159" spans="6:6">
      <c r="F159" s="69" t="s">
        <v>8</v>
      </c>
    </row>
    <row r="160" spans="6:6">
      <c r="F160" s="88" t="s">
        <v>13</v>
      </c>
    </row>
    <row r="161" spans="6:6">
      <c r="F161" s="88" t="s">
        <v>16</v>
      </c>
    </row>
    <row r="162" spans="2:6">
      <c r="B162" s="42" t="s">
        <v>19</v>
      </c>
      <c r="C162" s="55"/>
      <c r="D162" s="55"/>
      <c r="E162" s="55"/>
      <c r="F162" s="69">
        <f>F111+F121+F133</f>
        <v>290</v>
      </c>
    </row>
    <row r="163" spans="2:6">
      <c r="B163" s="45" t="s">
        <v>20</v>
      </c>
      <c r="C163" s="56"/>
      <c r="D163" s="56"/>
      <c r="E163" s="56"/>
      <c r="F163" s="70">
        <f>F112+F122+F142</f>
        <v>11144</v>
      </c>
    </row>
    <row r="164" spans="2:6">
      <c r="B164" s="45" t="s">
        <v>56</v>
      </c>
      <c r="C164" s="56"/>
      <c r="D164" s="56"/>
      <c r="E164" s="56"/>
      <c r="F164" s="70">
        <f>F113+F123+F147</f>
        <v>766</v>
      </c>
    </row>
    <row r="165" spans="2:6">
      <c r="B165" s="48" t="s">
        <v>21</v>
      </c>
      <c r="C165" s="59"/>
      <c r="D165" s="59"/>
      <c r="E165" s="59"/>
      <c r="F165" s="72">
        <f>F114+F124+F152</f>
        <v>4666</v>
      </c>
    </row>
    <row r="166" spans="2:7">
      <c r="B166" s="51" t="s">
        <v>22</v>
      </c>
      <c r="C166" s="37"/>
      <c r="D166" s="37"/>
      <c r="E166" s="37"/>
      <c r="F166" s="75">
        <f>SUM(F162:F165)</f>
        <v>16866</v>
      </c>
      <c r="G166" s="76"/>
    </row>
    <row r="168" spans="1:7">
      <c r="A168" s="1" t="s">
        <v>34</v>
      </c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96" t="s">
        <v>8</v>
      </c>
      <c r="G169" s="1"/>
    </row>
    <row r="170" spans="1:7">
      <c r="A170" s="1"/>
      <c r="B170" s="1"/>
      <c r="C170" s="1"/>
      <c r="D170" s="1"/>
      <c r="E170" s="1"/>
      <c r="F170" s="97" t="s">
        <v>13</v>
      </c>
      <c r="G170" s="1"/>
    </row>
    <row r="171" spans="1:7">
      <c r="A171" s="1"/>
      <c r="B171" s="1"/>
      <c r="C171" s="1"/>
      <c r="D171" s="1"/>
      <c r="E171" s="1"/>
      <c r="F171" s="97" t="s">
        <v>16</v>
      </c>
      <c r="G171" s="1"/>
    </row>
    <row r="172" spans="1:9">
      <c r="A172" s="1"/>
      <c r="B172" s="77" t="s">
        <v>19</v>
      </c>
      <c r="C172" s="78"/>
      <c r="D172" s="78"/>
      <c r="E172" s="78"/>
      <c r="F172" s="137">
        <f>F162+F99</f>
        <v>545.314205</v>
      </c>
      <c r="G172" s="123"/>
      <c r="H172" s="98"/>
      <c r="I172" s="12"/>
    </row>
    <row r="173" spans="1:9">
      <c r="A173" s="1"/>
      <c r="B173" s="81" t="s">
        <v>20</v>
      </c>
      <c r="C173" s="82"/>
      <c r="D173" s="82"/>
      <c r="E173" s="82"/>
      <c r="F173" s="99">
        <f>F163+F100</f>
        <v>41956.824706049047</v>
      </c>
      <c r="G173" s="123"/>
      <c r="H173" s="98"/>
      <c r="I173" s="12"/>
    </row>
    <row r="174" spans="1:9">
      <c r="A174" s="1"/>
      <c r="B174" s="81" t="s">
        <v>56</v>
      </c>
      <c r="C174" s="82"/>
      <c r="D174" s="82"/>
      <c r="E174" s="82"/>
      <c r="F174" s="99">
        <f>F164+F101</f>
        <v>4004.8845839509536</v>
      </c>
      <c r="G174" s="123"/>
      <c r="H174" s="98"/>
      <c r="I174" s="12"/>
    </row>
    <row r="175" spans="1:9">
      <c r="A175" s="1"/>
      <c r="B175" s="31" t="s">
        <v>21</v>
      </c>
      <c r="C175" s="100"/>
      <c r="D175" s="100"/>
      <c r="E175" s="100"/>
      <c r="F175" s="99">
        <f>F165+F102</f>
        <v>29613.7432</v>
      </c>
      <c r="G175" s="123"/>
      <c r="H175" s="98"/>
      <c r="I175" s="12"/>
    </row>
    <row r="176" spans="1:8">
      <c r="A176" s="1"/>
      <c r="B176" s="51" t="s">
        <v>22</v>
      </c>
      <c r="C176" s="52"/>
      <c r="D176" s="52"/>
      <c r="E176" s="52"/>
      <c r="F176" s="75">
        <f>SUM(F172:F175)</f>
        <v>76120.766695</v>
      </c>
      <c r="G176" s="1"/>
      <c r="H176" s="76"/>
    </row>
    <row r="178" spans="1:1">
      <c r="A178" s="1" t="s">
        <v>35</v>
      </c>
    </row>
    <row r="180" spans="1:1">
      <c r="A180" s="1" t="s">
        <v>36</v>
      </c>
    </row>
    <row r="181" spans="1:1">
      <c r="A181" s="2" t="s">
        <v>37</v>
      </c>
    </row>
    <row r="182" spans="2:6">
      <c r="B182" s="101" t="s">
        <v>38</v>
      </c>
      <c r="C182" s="55"/>
      <c r="D182" s="3" t="s">
        <v>107</v>
      </c>
      <c r="E182" s="4" t="s">
        <v>7</v>
      </c>
      <c r="F182" s="69" t="s">
        <v>8</v>
      </c>
    </row>
    <row r="183" spans="2:6">
      <c r="B183" s="45"/>
      <c r="C183" s="56"/>
      <c r="D183" s="5"/>
      <c r="E183" s="6" t="s">
        <v>12</v>
      </c>
      <c r="F183" s="88" t="s">
        <v>13</v>
      </c>
    </row>
    <row r="184" spans="2:6">
      <c r="B184" s="48"/>
      <c r="C184" s="59"/>
      <c r="D184" s="7"/>
      <c r="E184" s="7" t="s">
        <v>15</v>
      </c>
      <c r="F184" s="89" t="s">
        <v>16</v>
      </c>
    </row>
    <row r="185" spans="2:6">
      <c r="B185" s="42" t="s">
        <v>102</v>
      </c>
      <c r="C185" s="43"/>
      <c r="D185" s="12">
        <v>8.4</v>
      </c>
      <c r="E185" s="138">
        <v>12925.49</v>
      </c>
      <c r="F185" s="63">
        <f>E185*D185/1000</f>
        <v>108.574116</v>
      </c>
    </row>
    <row r="186" spans="2:6">
      <c r="B186" s="45" t="s">
        <v>103</v>
      </c>
      <c r="C186" s="46"/>
      <c r="D186" s="12">
        <v>90.3</v>
      </c>
      <c r="E186" s="138">
        <v>12229.45</v>
      </c>
      <c r="F186" s="64">
        <f>E186*D186/1000</f>
        <v>1104.319335</v>
      </c>
    </row>
    <row r="187" spans="2:6">
      <c r="B187" s="45" t="s">
        <v>104</v>
      </c>
      <c r="C187" s="46"/>
      <c r="D187" s="12">
        <v>85.1</v>
      </c>
      <c r="E187" s="138">
        <v>22587.95</v>
      </c>
      <c r="F187" s="64">
        <f>E187*D187/1000</f>
        <v>1922.234545</v>
      </c>
    </row>
    <row r="188" spans="2:6">
      <c r="B188" s="45" t="s">
        <v>105</v>
      </c>
      <c r="C188" s="46"/>
      <c r="D188" s="12">
        <v>65.6</v>
      </c>
      <c r="E188" s="138">
        <v>27767.7</v>
      </c>
      <c r="F188" s="64">
        <f>E188*D188/1000</f>
        <v>1821.5611199999998</v>
      </c>
    </row>
    <row r="189" spans="2:6">
      <c r="B189" s="45" t="s">
        <v>106</v>
      </c>
      <c r="C189" s="46"/>
      <c r="D189" s="12">
        <v>3</v>
      </c>
      <c r="E189" s="138">
        <v>55608.51</v>
      </c>
      <c r="F189" s="64">
        <f>E189*D189/1000</f>
        <v>166.82553</v>
      </c>
    </row>
    <row r="190" spans="2:6" s="1" customFormat="1">
      <c r="B190" s="51" t="s">
        <v>22</v>
      </c>
      <c r="C190" s="103"/>
      <c r="D190" s="104">
        <f>SUM(D185:D189)</f>
        <v>252.4</v>
      </c>
      <c r="E190" s="73"/>
      <c r="F190" s="38">
        <f>SUM(F185:F189)</f>
        <v>5123.514646</v>
      </c>
    </row>
    <row r="192" spans="1:1">
      <c r="A192" s="2" t="s">
        <v>60</v>
      </c>
    </row>
    <row r="193" spans="2:6">
      <c r="B193" s="101" t="s">
        <v>38</v>
      </c>
      <c r="C193" s="55"/>
      <c r="D193" s="3" t="s">
        <v>25</v>
      </c>
      <c r="E193" s="4" t="s">
        <v>7</v>
      </c>
      <c r="F193" s="69" t="s">
        <v>8</v>
      </c>
    </row>
    <row r="194" spans="2:6">
      <c r="B194" s="45"/>
      <c r="C194" s="56"/>
      <c r="D194" s="5" t="s">
        <v>11</v>
      </c>
      <c r="E194" s="6" t="s">
        <v>39</v>
      </c>
      <c r="F194" s="88" t="s">
        <v>13</v>
      </c>
    </row>
    <row r="195" spans="2:6">
      <c r="B195" s="48"/>
      <c r="C195" s="59"/>
      <c r="D195" s="7"/>
      <c r="E195" s="8" t="s">
        <v>15</v>
      </c>
      <c r="F195" s="89" t="s">
        <v>16</v>
      </c>
    </row>
    <row r="196" spans="2:6">
      <c r="B196" s="124" t="s">
        <v>58</v>
      </c>
      <c r="C196" s="42"/>
      <c r="D196" s="61">
        <v>8</v>
      </c>
      <c r="E196" s="57">
        <f>118880/8</f>
        <v>14860</v>
      </c>
      <c r="F196" s="63">
        <f>E196*D196/1000</f>
        <v>118.88</v>
      </c>
    </row>
    <row r="197" spans="2:6">
      <c r="B197" s="125" t="s">
        <v>59</v>
      </c>
      <c r="C197" s="48"/>
      <c r="D197" s="60">
        <v>8</v>
      </c>
      <c r="E197" s="57">
        <f>168981/8</f>
        <v>21122.625</v>
      </c>
      <c r="F197" s="65">
        <f>E197*D197/1000</f>
        <v>168.981</v>
      </c>
    </row>
    <row r="198" spans="2:6" s="1" customFormat="1">
      <c r="B198" s="51" t="s">
        <v>22</v>
      </c>
      <c r="C198" s="52"/>
      <c r="D198" s="53">
        <f>SUM(D196:D197)</f>
        <v>16</v>
      </c>
      <c r="E198" s="74"/>
      <c r="F198" s="38">
        <f>SUM(F196:F197)</f>
        <v>287.861</v>
      </c>
    </row>
    <row r="199" spans="2:6" s="1" customFormat="1">
      <c r="B199" s="82"/>
      <c r="C199" s="82"/>
      <c r="D199" s="126"/>
      <c r="E199" s="67"/>
      <c r="F199" s="67"/>
    </row>
    <row r="201" spans="1:1" s="1" customFormat="1">
      <c r="A201" s="131" t="s">
        <v>89</v>
      </c>
    </row>
    <row r="203" spans="4:6">
      <c r="D203" s="39" t="s">
        <v>6</v>
      </c>
      <c r="E203" s="3" t="s">
        <v>7</v>
      </c>
      <c r="F203" s="3" t="s">
        <v>8</v>
      </c>
    </row>
    <row r="204" spans="4:6">
      <c r="D204" s="40" t="s">
        <v>11</v>
      </c>
      <c r="E204" s="5" t="s">
        <v>12</v>
      </c>
      <c r="F204" s="5" t="s">
        <v>13</v>
      </c>
    </row>
    <row r="205" spans="4:6">
      <c r="D205" s="41"/>
      <c r="E205" s="7" t="s">
        <v>15</v>
      </c>
      <c r="F205" s="7" t="s">
        <v>16</v>
      </c>
    </row>
    <row r="206" spans="2:6">
      <c r="B206" s="42" t="s">
        <v>113</v>
      </c>
      <c r="C206" s="43"/>
      <c r="D206" s="9">
        <v>96</v>
      </c>
      <c r="E206" s="111">
        <f>2.45*190</f>
        <v>465.50000000000006</v>
      </c>
      <c r="F206" s="64">
        <f>(E206*D206/1000)</f>
        <v>44.688000000000009</v>
      </c>
    </row>
    <row r="207" spans="2:7" s="1" customFormat="1">
      <c r="B207" s="51" t="s">
        <v>22</v>
      </c>
      <c r="C207" s="52"/>
      <c r="D207" s="53">
        <f>SUM(D206:D206)</f>
        <v>96</v>
      </c>
      <c r="E207" s="54"/>
      <c r="F207" s="38">
        <f>SUM(F206:F206)</f>
        <v>44.688000000000009</v>
      </c>
      <c r="G207" s="2"/>
    </row>
    <row r="208" spans="6:6">
      <c r="F208" s="10"/>
    </row>
    <row r="209" spans="1:6" s="1" customFormat="1">
      <c r="A209" s="51" t="s">
        <v>108</v>
      </c>
      <c r="B209" s="52"/>
      <c r="C209" s="52"/>
      <c r="D209" s="52"/>
      <c r="E209" s="52"/>
      <c r="F209" s="75">
        <f>F207+F198+F190</f>
        <v>5456.063646</v>
      </c>
    </row>
    <row r="211" spans="1:1">
      <c r="A211" s="1" t="s">
        <v>40</v>
      </c>
    </row>
    <row r="212" spans="1:6">
      <c r="A212" s="1"/>
      <c r="F212" s="69" t="s">
        <v>8</v>
      </c>
    </row>
    <row r="213" spans="1:6">
      <c r="A213" s="1"/>
      <c r="F213" s="88" t="s">
        <v>13</v>
      </c>
    </row>
    <row r="214" spans="1:6">
      <c r="A214" s="1"/>
      <c r="F214" s="88" t="s">
        <v>16</v>
      </c>
    </row>
    <row r="215" spans="2:6">
      <c r="B215" s="105" t="s">
        <v>109</v>
      </c>
      <c r="C215" s="55"/>
      <c r="D215" s="55"/>
      <c r="E215" s="43"/>
      <c r="F215" s="102">
        <v>519</v>
      </c>
    </row>
    <row r="216" spans="2:6">
      <c r="B216" s="106" t="s">
        <v>110</v>
      </c>
      <c r="C216" s="56"/>
      <c r="D216" s="56"/>
      <c r="E216" s="46"/>
      <c r="F216" s="93">
        <v>233</v>
      </c>
    </row>
    <row r="217" spans="2:6">
      <c r="B217" s="106" t="s">
        <v>111</v>
      </c>
      <c r="C217" s="56"/>
      <c r="D217" s="56"/>
      <c r="E217" s="46"/>
      <c r="F217" s="93">
        <v>45</v>
      </c>
    </row>
    <row r="218" spans="2:6">
      <c r="B218" s="106" t="s">
        <v>112</v>
      </c>
      <c r="C218" s="56"/>
      <c r="D218" s="56"/>
      <c r="E218" s="46"/>
      <c r="F218" s="93">
        <v>315</v>
      </c>
    </row>
    <row r="219" spans="2:6">
      <c r="B219" s="106" t="s">
        <v>114</v>
      </c>
      <c r="C219" s="56"/>
      <c r="D219" s="56"/>
      <c r="E219" s="46"/>
      <c r="F219" s="93">
        <v>255</v>
      </c>
    </row>
    <row r="220" spans="2:6">
      <c r="B220" s="106" t="s">
        <v>115</v>
      </c>
      <c r="C220" s="56"/>
      <c r="D220" s="56"/>
      <c r="E220" s="46"/>
      <c r="F220" s="93">
        <v>13</v>
      </c>
    </row>
    <row r="221" spans="2:6" s="1" customFormat="1">
      <c r="B221" s="51" t="s">
        <v>22</v>
      </c>
      <c r="C221" s="52"/>
      <c r="D221" s="52"/>
      <c r="E221" s="103"/>
      <c r="F221" s="87">
        <f>SUM(F215:F220)</f>
        <v>1380</v>
      </c>
    </row>
    <row r="224" spans="1:9">
      <c r="A224" s="51" t="s">
        <v>41</v>
      </c>
      <c r="B224" s="37"/>
      <c r="C224" s="37"/>
      <c r="D224" s="37"/>
      <c r="E224" s="37"/>
      <c r="F224" s="75">
        <f>F221+F209</f>
        <v>6836.063646</v>
      </c>
      <c r="G224" s="76"/>
      <c r="H224" s="98"/>
      <c r="I224" s="98"/>
    </row>
    <row r="225" spans="6:7">
      <c r="F225" s="1"/>
      <c r="G225" s="76"/>
    </row>
    <row r="226" spans="1:9" ht="10.8" thickBot="1">
      <c r="A226" s="107" t="s">
        <v>42</v>
      </c>
      <c r="B226" s="108"/>
      <c r="C226" s="108"/>
      <c r="D226" s="108"/>
      <c r="E226" s="108"/>
      <c r="F226" s="109">
        <f>F224+F176</f>
        <v>82956.830341</v>
      </c>
      <c r="H226" s="98"/>
      <c r="I226" s="98"/>
    </row>
    <row r="227" spans="8:8" ht="10.8" thickTop="1">
      <c r="H227" s="110"/>
    </row>
  </sheetData>
  <pageMargins left="0.7" right="0.7" top="0.75" bottom="0.75" header="0.3" footer="0.3"/>
  <pageSetup paperSize="8" orientation="portrait"/>
  <headerFooter scaleWithDoc="1" alignWithMargins="0" differentFirst="0" differentOddEven="0"/>
  <rowBreaks count="3" manualBreakCount="3">
    <brk id="75" max="16383" man="1"/>
    <brk id="147" max="16383" man="1"/>
    <brk id="177" max="16383" man="1"/>
  </rowBreak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BQ64"/>
  <sheetViews>
    <sheetView topLeftCell="A1" view="normal" workbookViewId="0">
      <pane xSplit="1" ySplit="3" topLeftCell="B4" activePane="bottomRight" state="frozen"/>
      <selection pane="bottomRight" activeCell="C43" sqref="C43"/>
    </sheetView>
  </sheetViews>
  <sheetFormatPr defaultRowHeight="10.2"/>
  <cols>
    <col min="1" max="1" width="38.5" bestFit="1" customWidth="1"/>
    <col min="2" max="2" width="16.16015625" customWidth="1"/>
    <col min="3" max="3" width="14.83203125" customWidth="1"/>
    <col min="4" max="4" width="11.83203125" customWidth="1"/>
    <col min="5" max="5" width="14.66015625" customWidth="1"/>
    <col min="6" max="6" width="15.16015625" customWidth="1"/>
    <col min="7" max="7" width="14.66015625" customWidth="1"/>
    <col min="8" max="8" width="17.16015625" customWidth="1"/>
    <col min="9" max="9" width="11.83203125" customWidth="1"/>
    <col min="10" max="10" width="12.83203125" customWidth="1"/>
    <col min="11" max="12" width="11.5" customWidth="1"/>
    <col min="13" max="13" width="12.16015625" customWidth="1"/>
    <col min="14" max="15" width="14" bestFit="1" customWidth="1"/>
    <col min="16" max="16" width="15.16015625" bestFit="1" customWidth="1"/>
    <col min="17" max="19" width="16.5" bestFit="1" customWidth="1"/>
    <col min="20" max="20" width="13.16015625" bestFit="1" customWidth="1"/>
    <col min="21" max="21" width="16.33203125" customWidth="1"/>
    <col min="22" max="22" width="17.16015625" customWidth="1"/>
    <col min="23" max="23" width="15.66015625" customWidth="1"/>
    <col min="24" max="24" width="15.83203125" customWidth="1"/>
    <col min="25" max="25" width="17" customWidth="1"/>
    <col min="26" max="26" width="16.16015625" customWidth="1"/>
    <col min="27" max="27" width="15.5" customWidth="1"/>
    <col min="28" max="28" width="14" bestFit="1" customWidth="1"/>
    <col min="29" max="35" width="15.16015625" bestFit="1" customWidth="1"/>
    <col min="36" max="38" width="10.83203125" bestFit="1" customWidth="1"/>
    <col min="39" max="39" width="16.33203125" bestFit="1" customWidth="1"/>
    <col min="40" max="40" width="13.16015625" customWidth="1"/>
    <col min="41" max="42" width="10.16015625" bestFit="1" customWidth="1"/>
    <col min="43" max="43" width="13.16015625" bestFit="1" customWidth="1"/>
    <col min="44" max="44" width="14" bestFit="1" customWidth="1"/>
    <col min="45" max="45" width="12.16015625" bestFit="1" customWidth="1"/>
    <col min="46" max="46" width="9.5" bestFit="1" customWidth="1"/>
    <col min="47" max="47" width="10.83203125" bestFit="1" customWidth="1"/>
    <col min="48" max="48" width="12.33203125" bestFit="1" customWidth="1"/>
    <col min="49" max="50" width="10.83203125" bestFit="1" customWidth="1"/>
    <col min="51" max="51" width="12.5" bestFit="1" customWidth="1"/>
    <col min="52" max="52" width="13.66015625" bestFit="1" customWidth="1"/>
    <col min="53" max="54" width="12.66015625" bestFit="1" customWidth="1"/>
    <col min="55" max="55" width="16.66015625" bestFit="1" customWidth="1"/>
    <col min="56" max="56" width="14.33203125" bestFit="1" customWidth="1"/>
    <col min="57" max="57" width="12.5" bestFit="1" customWidth="1"/>
    <col min="58" max="58" width="16.16015625" customWidth="1"/>
    <col min="59" max="59" width="16.33203125" bestFit="1" customWidth="1"/>
    <col min="60" max="60" width="15.83203125" customWidth="1"/>
    <col min="61" max="65" width="12.5" bestFit="1" customWidth="1"/>
    <col min="66" max="66" width="17.83203125" bestFit="1" customWidth="1"/>
    <col min="67" max="67" width="18.83203125" customWidth="1"/>
    <col min="68" max="68" width="14.83203125" bestFit="1" customWidth="1"/>
    <col min="69" max="69" width="17.33203125" bestFit="1" customWidth="1"/>
  </cols>
  <sheetData>
    <row r="1" spans="1:69" ht="15" thickTop="1">
      <c r="A1" s="139"/>
      <c r="B1" s="140"/>
      <c r="C1" s="141"/>
      <c r="D1" s="142"/>
      <c r="E1" s="140"/>
      <c r="F1" s="141"/>
      <c r="G1" s="140"/>
      <c r="H1" s="141"/>
      <c r="I1" s="142"/>
      <c r="J1" s="143"/>
      <c r="K1" s="140"/>
      <c r="L1" s="144"/>
      <c r="M1" s="145" t="s">
        <v>116</v>
      </c>
      <c r="N1" s="146"/>
      <c r="O1" s="146"/>
      <c r="P1" s="146"/>
      <c r="Q1" s="146"/>
      <c r="R1" s="146"/>
      <c r="S1" s="146"/>
      <c r="T1" s="147"/>
      <c r="U1" s="148" t="s">
        <v>117</v>
      </c>
      <c r="V1" s="149"/>
      <c r="W1" s="149"/>
      <c r="X1" s="149"/>
      <c r="Y1" s="149"/>
      <c r="Z1" s="149"/>
      <c r="AA1" s="149"/>
      <c r="AB1" s="150"/>
      <c r="AC1" s="145" t="s">
        <v>28</v>
      </c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7"/>
      <c r="BA1" s="151" t="s">
        <v>118</v>
      </c>
      <c r="BB1" s="149"/>
      <c r="BC1" s="149"/>
      <c r="BD1" s="149"/>
      <c r="BE1" s="150"/>
      <c r="BF1" s="145" t="s">
        <v>119</v>
      </c>
      <c r="BG1" s="152"/>
      <c r="BH1" s="146"/>
      <c r="BI1" s="147"/>
      <c r="BJ1" s="153" t="s">
        <v>120</v>
      </c>
      <c r="BK1" s="154"/>
      <c r="BL1" s="155"/>
      <c r="BM1" s="156"/>
      <c r="BN1" s="157"/>
      <c r="BO1" s="158"/>
      <c r="BP1" s="159"/>
      <c r="BQ1" s="160"/>
    </row>
    <row r="2" spans="1:69" ht="72">
      <c r="A2" s="161" t="s">
        <v>121</v>
      </c>
      <c r="B2" s="162" t="s">
        <v>122</v>
      </c>
      <c r="C2" s="163" t="s">
        <v>122</v>
      </c>
      <c r="D2" s="164" t="s">
        <v>122</v>
      </c>
      <c r="E2" s="165" t="s">
        <v>123</v>
      </c>
      <c r="F2" s="166" t="s">
        <v>123</v>
      </c>
      <c r="G2" s="162" t="s">
        <v>124</v>
      </c>
      <c r="H2" s="163" t="s">
        <v>125</v>
      </c>
      <c r="I2" s="164" t="s">
        <v>126</v>
      </c>
      <c r="J2" s="167" t="s">
        <v>127</v>
      </c>
      <c r="K2" s="162" t="s">
        <v>128</v>
      </c>
      <c r="L2" s="168" t="s">
        <v>129</v>
      </c>
      <c r="M2" s="165" t="s">
        <v>130</v>
      </c>
      <c r="N2" s="166" t="s">
        <v>131</v>
      </c>
      <c r="O2" s="166" t="s">
        <v>132</v>
      </c>
      <c r="P2" s="166" t="s">
        <v>133</v>
      </c>
      <c r="Q2" s="166" t="s">
        <v>134</v>
      </c>
      <c r="R2" s="166" t="s">
        <v>135</v>
      </c>
      <c r="S2" s="166" t="s">
        <v>136</v>
      </c>
      <c r="T2" s="169" t="s">
        <v>137</v>
      </c>
      <c r="U2" s="162" t="s">
        <v>130</v>
      </c>
      <c r="V2" s="163" t="s">
        <v>131</v>
      </c>
      <c r="W2" s="163" t="s">
        <v>132</v>
      </c>
      <c r="X2" s="163" t="s">
        <v>133</v>
      </c>
      <c r="Y2" s="163" t="s">
        <v>134</v>
      </c>
      <c r="Z2" s="163" t="s">
        <v>135</v>
      </c>
      <c r="AA2" s="163" t="s">
        <v>136</v>
      </c>
      <c r="AB2" s="164" t="s">
        <v>137</v>
      </c>
      <c r="AC2" s="165" t="s">
        <v>138</v>
      </c>
      <c r="AD2" s="166" t="s">
        <v>139</v>
      </c>
      <c r="AE2" s="166" t="s">
        <v>140</v>
      </c>
      <c r="AF2" s="166" t="s">
        <v>141</v>
      </c>
      <c r="AG2" s="166" t="s">
        <v>142</v>
      </c>
      <c r="AH2" s="166" t="s">
        <v>143</v>
      </c>
      <c r="AI2" s="166" t="s">
        <v>144</v>
      </c>
      <c r="AJ2" s="166" t="s">
        <v>145</v>
      </c>
      <c r="AK2" s="166" t="s">
        <v>146</v>
      </c>
      <c r="AL2" s="166" t="s">
        <v>147</v>
      </c>
      <c r="AM2" s="166" t="s">
        <v>148</v>
      </c>
      <c r="AN2" s="166" t="s">
        <v>27</v>
      </c>
      <c r="AO2" s="166" t="s">
        <v>149</v>
      </c>
      <c r="AP2" s="166" t="s">
        <v>150</v>
      </c>
      <c r="AQ2" s="166" t="s">
        <v>151</v>
      </c>
      <c r="AR2" s="166" t="s">
        <v>152</v>
      </c>
      <c r="AS2" s="166" t="s">
        <v>29</v>
      </c>
      <c r="AT2" s="166" t="s">
        <v>153</v>
      </c>
      <c r="AU2" s="166" t="s">
        <v>154</v>
      </c>
      <c r="AV2" s="166" t="s">
        <v>155</v>
      </c>
      <c r="AW2" s="166" t="s">
        <v>32</v>
      </c>
      <c r="AX2" s="166" t="s">
        <v>156</v>
      </c>
      <c r="AY2" s="166" t="s">
        <v>157</v>
      </c>
      <c r="AZ2" s="169" t="s">
        <v>137</v>
      </c>
      <c r="BA2" s="163" t="s">
        <v>158</v>
      </c>
      <c r="BB2" s="163" t="s">
        <v>159</v>
      </c>
      <c r="BC2" s="163" t="s">
        <v>160</v>
      </c>
      <c r="BD2" s="163" t="s">
        <v>161</v>
      </c>
      <c r="BE2" s="164" t="s">
        <v>137</v>
      </c>
      <c r="BF2" s="165" t="s">
        <v>162</v>
      </c>
      <c r="BG2" s="166" t="s">
        <v>163</v>
      </c>
      <c r="BH2" s="166" t="s">
        <v>164</v>
      </c>
      <c r="BI2" s="169" t="s">
        <v>137</v>
      </c>
      <c r="BJ2" s="170" t="s">
        <v>165</v>
      </c>
      <c r="BK2" s="171" t="s">
        <v>166</v>
      </c>
      <c r="BL2" s="172" t="s">
        <v>167</v>
      </c>
      <c r="BM2" s="173" t="s">
        <v>137</v>
      </c>
      <c r="BN2" s="174" t="s">
        <v>168</v>
      </c>
      <c r="BO2" s="164" t="s">
        <v>169</v>
      </c>
      <c r="BP2" s="175" t="s">
        <v>170</v>
      </c>
      <c r="BQ2" s="176" t="s">
        <v>171</v>
      </c>
    </row>
    <row r="3" spans="1:69" ht="15" thickBot="1">
      <c r="A3" s="161"/>
      <c r="B3" s="162" t="s">
        <v>172</v>
      </c>
      <c r="C3" s="163" t="s">
        <v>66</v>
      </c>
      <c r="D3" s="164" t="s">
        <v>22</v>
      </c>
      <c r="E3" s="165" t="s">
        <v>20</v>
      </c>
      <c r="F3" s="166" t="s">
        <v>21</v>
      </c>
      <c r="G3" s="162" t="s">
        <v>20</v>
      </c>
      <c r="H3" s="163" t="s">
        <v>21</v>
      </c>
      <c r="I3" s="164" t="s">
        <v>22</v>
      </c>
      <c r="J3" s="177" t="s">
        <v>173</v>
      </c>
      <c r="K3" s="178" t="s">
        <v>174</v>
      </c>
      <c r="L3" s="179" t="s">
        <v>174</v>
      </c>
      <c r="M3" s="180" t="s">
        <v>175</v>
      </c>
      <c r="N3" s="181" t="s">
        <v>176</v>
      </c>
      <c r="O3" s="181" t="s">
        <v>177</v>
      </c>
      <c r="P3" s="181" t="s">
        <v>178</v>
      </c>
      <c r="Q3" s="181" t="s">
        <v>179</v>
      </c>
      <c r="R3" s="181" t="s">
        <v>180</v>
      </c>
      <c r="S3" s="181" t="s">
        <v>181</v>
      </c>
      <c r="T3" s="182" t="s">
        <v>137</v>
      </c>
      <c r="U3" s="184">
        <v>2668.6567800000003</v>
      </c>
      <c r="V3" s="185">
        <v>2753.06678</v>
      </c>
      <c r="W3" s="185">
        <v>2387.3667800000003</v>
      </c>
      <c r="X3" s="185">
        <v>2174.87678</v>
      </c>
      <c r="Y3" s="185">
        <v>3156.7803100000006</v>
      </c>
      <c r="Z3" s="185">
        <v>4122.75031</v>
      </c>
      <c r="AA3" s="185">
        <v>4260.09031</v>
      </c>
      <c r="AB3" s="183"/>
      <c r="AC3" s="186" t="s">
        <v>122</v>
      </c>
      <c r="AD3" s="187" t="s">
        <v>122</v>
      </c>
      <c r="AE3" s="187" t="s">
        <v>182</v>
      </c>
      <c r="AF3" s="187" t="s">
        <v>182</v>
      </c>
      <c r="AG3" s="187" t="s">
        <v>182</v>
      </c>
      <c r="AH3" s="187" t="s">
        <v>182</v>
      </c>
      <c r="AI3" s="187" t="s">
        <v>182</v>
      </c>
      <c r="AJ3" s="187" t="s">
        <v>182</v>
      </c>
      <c r="AK3" s="187" t="s">
        <v>182</v>
      </c>
      <c r="AL3" s="187" t="s">
        <v>182</v>
      </c>
      <c r="AM3" s="187" t="s">
        <v>183</v>
      </c>
      <c r="AN3" s="187" t="s">
        <v>184</v>
      </c>
      <c r="AO3" s="187"/>
      <c r="AP3" s="187"/>
      <c r="AQ3" s="187" t="s">
        <v>185</v>
      </c>
      <c r="AR3" s="187"/>
      <c r="AS3" s="187"/>
      <c r="AT3" s="187"/>
      <c r="AU3" s="187"/>
      <c r="AV3" s="187"/>
      <c r="AW3" s="187"/>
      <c r="AX3" s="187">
        <v>128</v>
      </c>
      <c r="AY3" s="187"/>
      <c r="AZ3" s="182"/>
      <c r="BA3" s="185">
        <v>5.5</v>
      </c>
      <c r="BB3" s="185">
        <v>5.5</v>
      </c>
      <c r="BC3" s="185">
        <v>5.55</v>
      </c>
      <c r="BD3" s="185">
        <v>2.75</v>
      </c>
      <c r="BE3" s="183"/>
      <c r="BF3" s="188">
        <v>881162</v>
      </c>
      <c r="BG3" s="189">
        <v>293721</v>
      </c>
      <c r="BH3" s="189">
        <v>917673.019</v>
      </c>
      <c r="BI3" s="182"/>
      <c r="BJ3" s="190">
        <v>2.45</v>
      </c>
      <c r="BK3" s="191">
        <v>84116</v>
      </c>
      <c r="BL3" s="192">
        <v>2.25</v>
      </c>
      <c r="BM3" s="193"/>
      <c r="BN3" s="194">
        <v>1718</v>
      </c>
      <c r="BO3" s="195"/>
      <c r="BP3" s="196"/>
      <c r="BQ3" s="197"/>
    </row>
    <row r="4" spans="1:69" ht="10.8" thickTop="1">
      <c r="A4" s="198" t="s">
        <v>186</v>
      </c>
      <c r="B4" s="199">
        <v>0</v>
      </c>
      <c r="C4" s="200">
        <v>48</v>
      </c>
      <c r="D4" s="201">
        <v>48</v>
      </c>
      <c r="E4" s="199">
        <v>0</v>
      </c>
      <c r="F4" s="200">
        <v>0</v>
      </c>
      <c r="G4" s="202">
        <v>3</v>
      </c>
      <c r="H4" s="200"/>
      <c r="I4" s="201">
        <v>3</v>
      </c>
      <c r="J4" s="203">
        <v>0</v>
      </c>
      <c r="K4" s="204">
        <v>239</v>
      </c>
      <c r="L4" s="205">
        <v>3193</v>
      </c>
      <c r="M4" s="206">
        <v>48</v>
      </c>
      <c r="N4" s="207">
        <v>0</v>
      </c>
      <c r="O4" s="207">
        <v>0</v>
      </c>
      <c r="P4" s="207">
        <v>0</v>
      </c>
      <c r="Q4" s="207">
        <v>0</v>
      </c>
      <c r="R4" s="207">
        <v>0</v>
      </c>
      <c r="S4" s="207">
        <v>0</v>
      </c>
      <c r="T4" s="208">
        <v>48</v>
      </c>
      <c r="U4" s="209">
        <v>128096</v>
      </c>
      <c r="V4" s="210">
        <v>0</v>
      </c>
      <c r="W4" s="210">
        <v>0</v>
      </c>
      <c r="X4" s="210">
        <v>0</v>
      </c>
      <c r="Y4" s="210">
        <v>0</v>
      </c>
      <c r="Z4" s="210">
        <v>0</v>
      </c>
      <c r="AA4" s="210">
        <v>0</v>
      </c>
      <c r="AB4" s="211">
        <v>128096</v>
      </c>
      <c r="AC4" s="209">
        <v>38403</v>
      </c>
      <c r="AD4" s="210">
        <v>25868</v>
      </c>
      <c r="AE4" s="210">
        <v>950</v>
      </c>
      <c r="AF4" s="210">
        <v>2010</v>
      </c>
      <c r="AG4" s="210">
        <v>4350</v>
      </c>
      <c r="AH4" s="210">
        <v>995</v>
      </c>
      <c r="AI4" s="210">
        <v>975</v>
      </c>
      <c r="AJ4" s="210">
        <v>2736</v>
      </c>
      <c r="AK4" s="210">
        <v>480</v>
      </c>
      <c r="AL4" s="210">
        <v>0</v>
      </c>
      <c r="AM4" s="210">
        <v>60475</v>
      </c>
      <c r="AN4" s="210">
        <v>2146</v>
      </c>
      <c r="AO4" s="210"/>
      <c r="AP4" s="210"/>
      <c r="AQ4" s="210"/>
      <c r="AR4" s="210"/>
      <c r="AS4" s="210"/>
      <c r="AT4" s="210">
        <v>201</v>
      </c>
      <c r="AU4" s="210"/>
      <c r="AV4" s="210"/>
      <c r="AW4" s="210"/>
      <c r="AX4" s="210"/>
      <c r="AY4" s="210">
        <v>0</v>
      </c>
      <c r="AZ4" s="211">
        <v>139589</v>
      </c>
      <c r="BA4" s="210">
        <v>1315</v>
      </c>
      <c r="BB4" s="210">
        <v>1315</v>
      </c>
      <c r="BC4" s="210">
        <v>1326</v>
      </c>
      <c r="BD4" s="210">
        <v>657</v>
      </c>
      <c r="BE4" s="211">
        <v>4613</v>
      </c>
      <c r="BF4" s="212">
        <v>3793</v>
      </c>
      <c r="BG4" s="213">
        <v>0</v>
      </c>
      <c r="BH4" s="213">
        <v>0</v>
      </c>
      <c r="BI4" s="214">
        <v>3793</v>
      </c>
      <c r="BJ4" s="215">
        <v>0</v>
      </c>
      <c r="BK4" s="210">
        <v>0</v>
      </c>
      <c r="BL4" s="210">
        <v>0</v>
      </c>
      <c r="BM4" s="216">
        <v>0</v>
      </c>
      <c r="BN4" s="217">
        <v>276091</v>
      </c>
      <c r="BO4" s="218">
        <v>0</v>
      </c>
      <c r="BP4" s="219">
        <v>276091</v>
      </c>
      <c r="BQ4" s="220">
        <v>276091</v>
      </c>
    </row>
    <row r="5" spans="1:69" ht="10.8" thickBot="1">
      <c r="A5" s="221" t="s">
        <v>187</v>
      </c>
      <c r="B5" s="199">
        <v>0</v>
      </c>
      <c r="C5" s="200">
        <v>50</v>
      </c>
      <c r="D5" s="201">
        <v>50</v>
      </c>
      <c r="E5" s="199">
        <v>0</v>
      </c>
      <c r="F5" s="200">
        <v>0</v>
      </c>
      <c r="G5" s="202">
        <v>0</v>
      </c>
      <c r="H5" s="200"/>
      <c r="I5" s="201">
        <v>0</v>
      </c>
      <c r="J5" s="222">
        <v>0</v>
      </c>
      <c r="K5" s="223">
        <v>273</v>
      </c>
      <c r="L5" s="224">
        <v>2685</v>
      </c>
      <c r="M5" s="206">
        <v>46.25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8">
        <v>46.25</v>
      </c>
      <c r="U5" s="225">
        <v>123425</v>
      </c>
      <c r="V5" s="226">
        <v>0</v>
      </c>
      <c r="W5" s="226">
        <v>0</v>
      </c>
      <c r="X5" s="226">
        <v>0</v>
      </c>
      <c r="Y5" s="226">
        <v>0</v>
      </c>
      <c r="Z5" s="226">
        <v>0</v>
      </c>
      <c r="AA5" s="226">
        <v>0</v>
      </c>
      <c r="AB5" s="227">
        <v>123425</v>
      </c>
      <c r="AC5" s="225">
        <v>38403</v>
      </c>
      <c r="AD5" s="226">
        <v>25868</v>
      </c>
      <c r="AE5" s="226">
        <v>950</v>
      </c>
      <c r="AF5" s="226">
        <v>2010</v>
      </c>
      <c r="AG5" s="226">
        <v>4350</v>
      </c>
      <c r="AH5" s="226">
        <v>995</v>
      </c>
      <c r="AI5" s="226">
        <v>975</v>
      </c>
      <c r="AJ5" s="226">
        <v>2736</v>
      </c>
      <c r="AK5" s="228">
        <v>480</v>
      </c>
      <c r="AL5" s="226">
        <v>0</v>
      </c>
      <c r="AM5" s="226">
        <v>60457</v>
      </c>
      <c r="AN5" s="226">
        <v>4391</v>
      </c>
      <c r="AO5" s="226"/>
      <c r="AP5" s="226"/>
      <c r="AQ5" s="226"/>
      <c r="AR5" s="226"/>
      <c r="AS5" s="226"/>
      <c r="AT5" s="226">
        <v>201</v>
      </c>
      <c r="AU5" s="226"/>
      <c r="AV5" s="226"/>
      <c r="AW5" s="226"/>
      <c r="AX5" s="226"/>
      <c r="AY5" s="226">
        <v>0</v>
      </c>
      <c r="AZ5" s="227">
        <v>141816</v>
      </c>
      <c r="BA5" s="226">
        <v>1502</v>
      </c>
      <c r="BB5" s="226">
        <v>1502</v>
      </c>
      <c r="BC5" s="226">
        <v>1515</v>
      </c>
      <c r="BD5" s="226">
        <v>751</v>
      </c>
      <c r="BE5" s="227">
        <v>5270</v>
      </c>
      <c r="BF5" s="225">
        <v>0</v>
      </c>
      <c r="BG5" s="226">
        <v>0</v>
      </c>
      <c r="BH5" s="226">
        <v>0</v>
      </c>
      <c r="BI5" s="227">
        <v>0</v>
      </c>
      <c r="BJ5" s="229">
        <v>0</v>
      </c>
      <c r="BK5" s="226">
        <v>0</v>
      </c>
      <c r="BL5" s="226">
        <v>0</v>
      </c>
      <c r="BM5" s="230">
        <v>0</v>
      </c>
      <c r="BN5" s="231">
        <v>270511</v>
      </c>
      <c r="BO5" s="218">
        <v>0</v>
      </c>
      <c r="BP5" s="219">
        <v>270511</v>
      </c>
      <c r="BQ5" s="232">
        <v>270511</v>
      </c>
    </row>
    <row r="6" spans="1:69" ht="15.6" thickTop="1" thickBot="1">
      <c r="A6" s="233" t="s">
        <v>188</v>
      </c>
      <c r="B6" s="234">
        <v>0</v>
      </c>
      <c r="C6" s="235">
        <v>98</v>
      </c>
      <c r="D6" s="236">
        <v>98</v>
      </c>
      <c r="E6" s="234">
        <v>0</v>
      </c>
      <c r="F6" s="235">
        <v>0</v>
      </c>
      <c r="G6" s="234">
        <v>3</v>
      </c>
      <c r="H6" s="235">
        <v>0</v>
      </c>
      <c r="I6" s="236">
        <v>3</v>
      </c>
      <c r="J6" s="236">
        <v>0</v>
      </c>
      <c r="K6" s="234">
        <v>512</v>
      </c>
      <c r="L6" s="236">
        <v>5878</v>
      </c>
      <c r="M6" s="237">
        <v>94.25</v>
      </c>
      <c r="N6" s="238">
        <v>0</v>
      </c>
      <c r="O6" s="238">
        <v>0</v>
      </c>
      <c r="P6" s="238">
        <v>0</v>
      </c>
      <c r="Q6" s="238">
        <v>0</v>
      </c>
      <c r="R6" s="238">
        <v>0</v>
      </c>
      <c r="S6" s="238">
        <v>0</v>
      </c>
      <c r="T6" s="239">
        <v>94.25</v>
      </c>
      <c r="U6" s="240">
        <v>251521</v>
      </c>
      <c r="V6" s="241">
        <v>0</v>
      </c>
      <c r="W6" s="241">
        <v>0</v>
      </c>
      <c r="X6" s="241">
        <v>0</v>
      </c>
      <c r="Y6" s="241">
        <v>0</v>
      </c>
      <c r="Z6" s="241">
        <v>0</v>
      </c>
      <c r="AA6" s="241">
        <v>0</v>
      </c>
      <c r="AB6" s="242">
        <v>251521</v>
      </c>
      <c r="AC6" s="240">
        <v>76806</v>
      </c>
      <c r="AD6" s="241">
        <v>51736</v>
      </c>
      <c r="AE6" s="241">
        <v>1900</v>
      </c>
      <c r="AF6" s="241">
        <v>4020</v>
      </c>
      <c r="AG6" s="241">
        <v>8700</v>
      </c>
      <c r="AH6" s="241">
        <v>1990</v>
      </c>
      <c r="AI6" s="241">
        <v>1950</v>
      </c>
      <c r="AJ6" s="241">
        <v>5472</v>
      </c>
      <c r="AK6" s="241">
        <v>960</v>
      </c>
      <c r="AL6" s="241">
        <v>0</v>
      </c>
      <c r="AM6" s="241">
        <v>120932</v>
      </c>
      <c r="AN6" s="241">
        <v>6537</v>
      </c>
      <c r="AO6" s="241">
        <v>0</v>
      </c>
      <c r="AP6" s="241">
        <v>0</v>
      </c>
      <c r="AQ6" s="241">
        <v>0</v>
      </c>
      <c r="AR6" s="241">
        <v>0</v>
      </c>
      <c r="AS6" s="241">
        <v>0</v>
      </c>
      <c r="AT6" s="241">
        <v>402</v>
      </c>
      <c r="AU6" s="241">
        <v>0</v>
      </c>
      <c r="AV6" s="241">
        <v>0</v>
      </c>
      <c r="AW6" s="241">
        <v>0</v>
      </c>
      <c r="AX6" s="241">
        <v>0</v>
      </c>
      <c r="AY6" s="241">
        <v>0</v>
      </c>
      <c r="AZ6" s="242">
        <v>281405</v>
      </c>
      <c r="BA6" s="241">
        <v>2817</v>
      </c>
      <c r="BB6" s="241">
        <v>2817</v>
      </c>
      <c r="BC6" s="241">
        <v>2841</v>
      </c>
      <c r="BD6" s="241">
        <v>1408</v>
      </c>
      <c r="BE6" s="242">
        <v>9883</v>
      </c>
      <c r="BF6" s="240">
        <v>3793</v>
      </c>
      <c r="BG6" s="241">
        <v>0</v>
      </c>
      <c r="BH6" s="241">
        <v>0</v>
      </c>
      <c r="BI6" s="242">
        <v>3793</v>
      </c>
      <c r="BJ6" s="243">
        <v>0</v>
      </c>
      <c r="BK6" s="241">
        <v>0</v>
      </c>
      <c r="BL6" s="241">
        <v>0</v>
      </c>
      <c r="BM6" s="242">
        <v>0</v>
      </c>
      <c r="BN6" s="244">
        <v>546602</v>
      </c>
      <c r="BO6" s="242">
        <v>0</v>
      </c>
      <c r="BP6" s="241">
        <v>546602</v>
      </c>
      <c r="BQ6" s="245">
        <v>546602</v>
      </c>
    </row>
    <row r="7" spans="1:69" ht="10.8" thickTop="1">
      <c r="A7" s="246" t="s">
        <v>189</v>
      </c>
      <c r="B7" s="247">
        <v>385</v>
      </c>
      <c r="C7" s="248">
        <v>36</v>
      </c>
      <c r="D7" s="201">
        <v>421</v>
      </c>
      <c r="E7" s="247">
        <v>23</v>
      </c>
      <c r="F7" s="249">
        <v>0</v>
      </c>
      <c r="G7" s="247">
        <v>13</v>
      </c>
      <c r="H7" s="248"/>
      <c r="I7" s="201">
        <v>13</v>
      </c>
      <c r="J7" s="203"/>
      <c r="K7" s="204">
        <v>1491</v>
      </c>
      <c r="L7" s="205">
        <v>2968</v>
      </c>
      <c r="M7" s="206">
        <v>38</v>
      </c>
      <c r="N7" s="207">
        <v>54</v>
      </c>
      <c r="O7" s="207">
        <v>115</v>
      </c>
      <c r="P7" s="207">
        <v>233</v>
      </c>
      <c r="Q7" s="207">
        <v>0</v>
      </c>
      <c r="R7" s="207">
        <v>0</v>
      </c>
      <c r="S7" s="207">
        <v>0</v>
      </c>
      <c r="T7" s="208">
        <v>440</v>
      </c>
      <c r="U7" s="250">
        <v>101409</v>
      </c>
      <c r="V7" s="251">
        <v>148666</v>
      </c>
      <c r="W7" s="251">
        <v>274547</v>
      </c>
      <c r="X7" s="251">
        <v>506746</v>
      </c>
      <c r="Y7" s="251">
        <v>0</v>
      </c>
      <c r="Z7" s="251">
        <v>0</v>
      </c>
      <c r="AA7" s="251">
        <v>0</v>
      </c>
      <c r="AB7" s="252">
        <v>1031368</v>
      </c>
      <c r="AC7" s="253">
        <v>51204</v>
      </c>
      <c r="AD7" s="254">
        <v>38802</v>
      </c>
      <c r="AE7" s="254">
        <v>950</v>
      </c>
      <c r="AF7" s="254">
        <v>2010</v>
      </c>
      <c r="AG7" s="254">
        <v>4350</v>
      </c>
      <c r="AH7" s="254">
        <v>995</v>
      </c>
      <c r="AI7" s="254">
        <v>975</v>
      </c>
      <c r="AJ7" s="254">
        <v>2736</v>
      </c>
      <c r="AK7" s="255">
        <v>480</v>
      </c>
      <c r="AL7" s="255">
        <v>0</v>
      </c>
      <c r="AM7" s="251">
        <v>90093</v>
      </c>
      <c r="AN7" s="254">
        <v>15094</v>
      </c>
      <c r="AO7" s="254">
        <v>15000</v>
      </c>
      <c r="AP7" s="254"/>
      <c r="AQ7" s="254"/>
      <c r="AR7" s="254"/>
      <c r="AS7" s="254"/>
      <c r="AT7" s="254">
        <v>201</v>
      </c>
      <c r="AU7" s="254"/>
      <c r="AV7" s="254"/>
      <c r="AW7" s="254"/>
      <c r="AX7" s="254"/>
      <c r="AY7" s="254">
        <v>0</v>
      </c>
      <c r="AZ7" s="256">
        <v>222890</v>
      </c>
      <c r="BA7" s="254">
        <v>8201</v>
      </c>
      <c r="BB7" s="254">
        <v>8201</v>
      </c>
      <c r="BC7" s="254">
        <v>8275</v>
      </c>
      <c r="BD7" s="254">
        <v>4100</v>
      </c>
      <c r="BE7" s="256">
        <v>28777</v>
      </c>
      <c r="BF7" s="253">
        <v>16435</v>
      </c>
      <c r="BG7" s="254">
        <v>4602</v>
      </c>
      <c r="BH7" s="254">
        <v>0</v>
      </c>
      <c r="BI7" s="256">
        <v>21037</v>
      </c>
      <c r="BJ7" s="257">
        <v>0</v>
      </c>
      <c r="BK7" s="254">
        <v>0</v>
      </c>
      <c r="BL7" s="254">
        <v>9833</v>
      </c>
      <c r="BM7" s="258">
        <v>9833</v>
      </c>
      <c r="BN7" s="217">
        <v>1313905</v>
      </c>
      <c r="BO7" s="218">
        <v>0</v>
      </c>
      <c r="BP7" s="219">
        <v>1313905</v>
      </c>
      <c r="BQ7" s="259">
        <v>1313906</v>
      </c>
    </row>
    <row r="8" spans="1:69">
      <c r="A8" s="198" t="s">
        <v>190</v>
      </c>
      <c r="B8" s="260">
        <v>210</v>
      </c>
      <c r="C8" s="261">
        <v>14</v>
      </c>
      <c r="D8" s="201">
        <v>224</v>
      </c>
      <c r="E8" s="260">
        <v>7</v>
      </c>
      <c r="F8" s="249">
        <v>0</v>
      </c>
      <c r="G8" s="260">
        <v>7</v>
      </c>
      <c r="H8" s="261"/>
      <c r="I8" s="201">
        <v>7</v>
      </c>
      <c r="J8" s="262"/>
      <c r="K8" s="199">
        <v>1314</v>
      </c>
      <c r="L8" s="201">
        <v>8088</v>
      </c>
      <c r="M8" s="206">
        <v>30</v>
      </c>
      <c r="N8" s="207">
        <v>29</v>
      </c>
      <c r="O8" s="207">
        <v>58</v>
      </c>
      <c r="P8" s="207">
        <v>119.5</v>
      </c>
      <c r="Q8" s="207">
        <v>0</v>
      </c>
      <c r="R8" s="207">
        <v>0</v>
      </c>
      <c r="S8" s="207">
        <v>0</v>
      </c>
      <c r="T8" s="208">
        <v>236.5</v>
      </c>
      <c r="U8" s="250">
        <v>80060</v>
      </c>
      <c r="V8" s="251">
        <v>79839</v>
      </c>
      <c r="W8" s="251">
        <v>138467</v>
      </c>
      <c r="X8" s="251">
        <v>259898</v>
      </c>
      <c r="Y8" s="251">
        <v>0</v>
      </c>
      <c r="Z8" s="251">
        <v>0</v>
      </c>
      <c r="AA8" s="251">
        <v>0</v>
      </c>
      <c r="AB8" s="252">
        <v>558264</v>
      </c>
      <c r="AC8" s="250">
        <v>38403</v>
      </c>
      <c r="AD8" s="251">
        <v>25868</v>
      </c>
      <c r="AE8" s="251">
        <v>950</v>
      </c>
      <c r="AF8" s="251">
        <v>2010</v>
      </c>
      <c r="AG8" s="251">
        <v>4350</v>
      </c>
      <c r="AH8" s="251">
        <v>995</v>
      </c>
      <c r="AI8" s="251">
        <v>975</v>
      </c>
      <c r="AJ8" s="251">
        <v>2736</v>
      </c>
      <c r="AK8" s="251">
        <v>480</v>
      </c>
      <c r="AL8" s="251">
        <v>0</v>
      </c>
      <c r="AM8" s="251">
        <v>77634</v>
      </c>
      <c r="AN8" s="251">
        <v>0</v>
      </c>
      <c r="AO8" s="251"/>
      <c r="AP8" s="251"/>
      <c r="AQ8" s="251"/>
      <c r="AR8" s="251"/>
      <c r="AS8" s="251"/>
      <c r="AT8" s="251">
        <v>201</v>
      </c>
      <c r="AU8" s="251"/>
      <c r="AV8" s="251"/>
      <c r="AW8" s="251"/>
      <c r="AX8" s="251"/>
      <c r="AY8" s="251">
        <v>47036</v>
      </c>
      <c r="AZ8" s="252">
        <v>201638</v>
      </c>
      <c r="BA8" s="251">
        <v>7227</v>
      </c>
      <c r="BB8" s="251">
        <v>7227</v>
      </c>
      <c r="BC8" s="251">
        <v>7293</v>
      </c>
      <c r="BD8" s="251">
        <v>3614</v>
      </c>
      <c r="BE8" s="252">
        <v>25361</v>
      </c>
      <c r="BF8" s="250">
        <v>8850</v>
      </c>
      <c r="BG8" s="251">
        <v>1401</v>
      </c>
      <c r="BH8" s="251">
        <v>0</v>
      </c>
      <c r="BI8" s="252">
        <v>10251</v>
      </c>
      <c r="BJ8" s="263">
        <v>0</v>
      </c>
      <c r="BK8" s="251">
        <v>0</v>
      </c>
      <c r="BL8" s="251">
        <v>2993</v>
      </c>
      <c r="BM8" s="218">
        <v>2993</v>
      </c>
      <c r="BN8" s="264">
        <v>798507</v>
      </c>
      <c r="BO8" s="218">
        <v>0</v>
      </c>
      <c r="BP8" s="219">
        <v>798507</v>
      </c>
      <c r="BQ8" s="220">
        <v>798506</v>
      </c>
    </row>
    <row r="9" spans="1:69">
      <c r="A9" s="198" t="s">
        <v>191</v>
      </c>
      <c r="B9" s="260">
        <v>210</v>
      </c>
      <c r="C9" s="261">
        <v>28</v>
      </c>
      <c r="D9" s="201">
        <v>238</v>
      </c>
      <c r="E9" s="260">
        <v>19</v>
      </c>
      <c r="F9" s="249">
        <v>0</v>
      </c>
      <c r="G9" s="260">
        <v>13</v>
      </c>
      <c r="H9" s="261"/>
      <c r="I9" s="201">
        <v>13</v>
      </c>
      <c r="J9" s="262"/>
      <c r="K9" s="199">
        <v>1152</v>
      </c>
      <c r="L9" s="201">
        <v>1887</v>
      </c>
      <c r="M9" s="206">
        <v>24.5</v>
      </c>
      <c r="N9" s="207">
        <v>30</v>
      </c>
      <c r="O9" s="207">
        <v>60</v>
      </c>
      <c r="P9" s="207">
        <v>118.5</v>
      </c>
      <c r="Q9" s="207">
        <v>0</v>
      </c>
      <c r="R9" s="207">
        <v>0</v>
      </c>
      <c r="S9" s="207">
        <v>0</v>
      </c>
      <c r="T9" s="208">
        <v>233</v>
      </c>
      <c r="U9" s="250">
        <v>65382</v>
      </c>
      <c r="V9" s="251">
        <v>82592</v>
      </c>
      <c r="W9" s="251">
        <v>143242</v>
      </c>
      <c r="X9" s="251">
        <v>257723</v>
      </c>
      <c r="Y9" s="251">
        <v>0</v>
      </c>
      <c r="Z9" s="251">
        <v>0</v>
      </c>
      <c r="AA9" s="251">
        <v>0</v>
      </c>
      <c r="AB9" s="252">
        <v>548939</v>
      </c>
      <c r="AC9" s="250">
        <v>38403</v>
      </c>
      <c r="AD9" s="251">
        <v>25868</v>
      </c>
      <c r="AE9" s="251">
        <v>950</v>
      </c>
      <c r="AF9" s="251">
        <v>2010</v>
      </c>
      <c r="AG9" s="251">
        <v>4350</v>
      </c>
      <c r="AH9" s="251">
        <v>995</v>
      </c>
      <c r="AI9" s="251">
        <v>975</v>
      </c>
      <c r="AJ9" s="251">
        <v>2736</v>
      </c>
      <c r="AK9" s="251">
        <v>480</v>
      </c>
      <c r="AL9" s="251">
        <v>0</v>
      </c>
      <c r="AM9" s="251">
        <v>75729</v>
      </c>
      <c r="AN9" s="251">
        <v>9232</v>
      </c>
      <c r="AO9" s="251"/>
      <c r="AP9" s="251"/>
      <c r="AQ9" s="251"/>
      <c r="AR9" s="251"/>
      <c r="AS9" s="251"/>
      <c r="AT9" s="251">
        <v>201</v>
      </c>
      <c r="AU9" s="251"/>
      <c r="AV9" s="251"/>
      <c r="AW9" s="251"/>
      <c r="AX9" s="251"/>
      <c r="AY9" s="251">
        <v>47036</v>
      </c>
      <c r="AZ9" s="252">
        <v>208965</v>
      </c>
      <c r="BA9" s="251">
        <v>6336</v>
      </c>
      <c r="BB9" s="251">
        <v>6336</v>
      </c>
      <c r="BC9" s="251">
        <v>6394</v>
      </c>
      <c r="BD9" s="251">
        <v>3168</v>
      </c>
      <c r="BE9" s="252">
        <v>22234</v>
      </c>
      <c r="BF9" s="250">
        <v>16435</v>
      </c>
      <c r="BG9" s="251">
        <v>3802</v>
      </c>
      <c r="BH9" s="251">
        <v>0</v>
      </c>
      <c r="BI9" s="252">
        <v>20237</v>
      </c>
      <c r="BJ9" s="263">
        <v>0</v>
      </c>
      <c r="BK9" s="251">
        <v>0</v>
      </c>
      <c r="BL9" s="251">
        <v>8123</v>
      </c>
      <c r="BM9" s="218">
        <v>8123</v>
      </c>
      <c r="BN9" s="264">
        <v>808498</v>
      </c>
      <c r="BO9" s="218">
        <v>0</v>
      </c>
      <c r="BP9" s="219">
        <v>808498</v>
      </c>
      <c r="BQ9" s="220">
        <v>808498</v>
      </c>
    </row>
    <row r="10" spans="1:69">
      <c r="A10" s="265" t="s">
        <v>192</v>
      </c>
      <c r="B10" s="260">
        <v>420</v>
      </c>
      <c r="C10" s="261">
        <v>100</v>
      </c>
      <c r="D10" s="201">
        <v>520</v>
      </c>
      <c r="E10" s="260">
        <v>138</v>
      </c>
      <c r="F10" s="249">
        <v>0</v>
      </c>
      <c r="G10" s="260">
        <v>53</v>
      </c>
      <c r="H10" s="261"/>
      <c r="I10" s="201">
        <v>53</v>
      </c>
      <c r="J10" s="262"/>
      <c r="K10" s="199">
        <v>3261</v>
      </c>
      <c r="L10" s="201">
        <v>3534</v>
      </c>
      <c r="M10" s="206">
        <v>50</v>
      </c>
      <c r="N10" s="207">
        <v>60</v>
      </c>
      <c r="O10" s="207">
        <v>114.5</v>
      </c>
      <c r="P10" s="207">
        <v>234.5</v>
      </c>
      <c r="Q10" s="207">
        <v>0</v>
      </c>
      <c r="R10" s="207">
        <v>0</v>
      </c>
      <c r="S10" s="207">
        <v>0</v>
      </c>
      <c r="T10" s="208">
        <v>459</v>
      </c>
      <c r="U10" s="250">
        <v>133433</v>
      </c>
      <c r="V10" s="251">
        <v>165184</v>
      </c>
      <c r="W10" s="251">
        <v>273353</v>
      </c>
      <c r="X10" s="251">
        <v>510009</v>
      </c>
      <c r="Y10" s="251">
        <v>0</v>
      </c>
      <c r="Z10" s="251">
        <v>0</v>
      </c>
      <c r="AA10" s="251">
        <v>0</v>
      </c>
      <c r="AB10" s="252">
        <v>1081979</v>
      </c>
      <c r="AC10" s="250">
        <v>51204</v>
      </c>
      <c r="AD10" s="251">
        <v>38802</v>
      </c>
      <c r="AE10" s="251">
        <v>950</v>
      </c>
      <c r="AF10" s="251">
        <v>2010</v>
      </c>
      <c r="AG10" s="251">
        <v>4350</v>
      </c>
      <c r="AH10" s="251">
        <v>995</v>
      </c>
      <c r="AI10" s="251">
        <v>975</v>
      </c>
      <c r="AJ10" s="251">
        <v>2736</v>
      </c>
      <c r="AK10" s="251">
        <v>480</v>
      </c>
      <c r="AL10" s="251">
        <v>0</v>
      </c>
      <c r="AM10" s="251">
        <v>87882</v>
      </c>
      <c r="AN10" s="251">
        <v>22480</v>
      </c>
      <c r="AO10" s="251"/>
      <c r="AP10" s="251"/>
      <c r="AQ10" s="251"/>
      <c r="AR10" s="251"/>
      <c r="AS10" s="251"/>
      <c r="AT10" s="251">
        <v>201</v>
      </c>
      <c r="AU10" s="251"/>
      <c r="AV10" s="251">
        <v>86000</v>
      </c>
      <c r="AW10" s="251"/>
      <c r="AX10" s="251"/>
      <c r="AY10" s="251">
        <v>0</v>
      </c>
      <c r="AZ10" s="252">
        <v>299065</v>
      </c>
      <c r="BA10" s="251">
        <v>17936</v>
      </c>
      <c r="BB10" s="251">
        <v>17936</v>
      </c>
      <c r="BC10" s="251">
        <v>18099</v>
      </c>
      <c r="BD10" s="251">
        <v>8968</v>
      </c>
      <c r="BE10" s="252">
        <v>62939</v>
      </c>
      <c r="BF10" s="250">
        <v>67004</v>
      </c>
      <c r="BG10" s="251">
        <v>27611</v>
      </c>
      <c r="BH10" s="251">
        <v>0</v>
      </c>
      <c r="BI10" s="252">
        <v>94615</v>
      </c>
      <c r="BJ10" s="263">
        <v>0</v>
      </c>
      <c r="BK10" s="251">
        <v>0</v>
      </c>
      <c r="BL10" s="251">
        <v>58995</v>
      </c>
      <c r="BM10" s="218">
        <v>58995</v>
      </c>
      <c r="BN10" s="264">
        <v>1597593</v>
      </c>
      <c r="BO10" s="218">
        <v>30676</v>
      </c>
      <c r="BP10" s="219">
        <v>1628269</v>
      </c>
      <c r="BQ10" s="220">
        <v>1628272</v>
      </c>
    </row>
    <row r="11" spans="1:69">
      <c r="A11" s="198" t="s">
        <v>193</v>
      </c>
      <c r="B11" s="260">
        <v>210</v>
      </c>
      <c r="C11" s="261">
        <v>0</v>
      </c>
      <c r="D11" s="201">
        <v>210</v>
      </c>
      <c r="E11" s="260">
        <v>24</v>
      </c>
      <c r="F11" s="249">
        <v>0</v>
      </c>
      <c r="G11" s="260">
        <v>15</v>
      </c>
      <c r="H11" s="261"/>
      <c r="I11" s="201">
        <v>15</v>
      </c>
      <c r="J11" s="262"/>
      <c r="K11" s="199">
        <v>1091</v>
      </c>
      <c r="L11" s="201">
        <v>5438</v>
      </c>
      <c r="M11" s="206">
        <v>0</v>
      </c>
      <c r="N11" s="207">
        <v>30</v>
      </c>
      <c r="O11" s="207">
        <v>58.5</v>
      </c>
      <c r="P11" s="207">
        <v>110</v>
      </c>
      <c r="Q11" s="207">
        <v>0</v>
      </c>
      <c r="R11" s="207">
        <v>0</v>
      </c>
      <c r="S11" s="207">
        <v>0</v>
      </c>
      <c r="T11" s="208">
        <v>198.5</v>
      </c>
      <c r="U11" s="250">
        <v>0</v>
      </c>
      <c r="V11" s="251">
        <v>82592</v>
      </c>
      <c r="W11" s="251">
        <v>139661</v>
      </c>
      <c r="X11" s="251">
        <v>239236</v>
      </c>
      <c r="Y11" s="251">
        <v>0</v>
      </c>
      <c r="Z11" s="251">
        <v>0</v>
      </c>
      <c r="AA11" s="251">
        <v>0</v>
      </c>
      <c r="AB11" s="252">
        <v>461489</v>
      </c>
      <c r="AC11" s="250">
        <v>38403</v>
      </c>
      <c r="AD11" s="251">
        <v>25868</v>
      </c>
      <c r="AE11" s="251">
        <v>950</v>
      </c>
      <c r="AF11" s="251">
        <v>2010</v>
      </c>
      <c r="AG11" s="251">
        <v>4350</v>
      </c>
      <c r="AH11" s="251">
        <v>995</v>
      </c>
      <c r="AI11" s="251">
        <v>975</v>
      </c>
      <c r="AJ11" s="251">
        <v>2736</v>
      </c>
      <c r="AK11" s="251">
        <v>480</v>
      </c>
      <c r="AL11" s="251">
        <v>0</v>
      </c>
      <c r="AM11" s="251">
        <v>75729</v>
      </c>
      <c r="AN11" s="251">
        <v>10604</v>
      </c>
      <c r="AO11" s="251"/>
      <c r="AP11" s="251"/>
      <c r="AQ11" s="251"/>
      <c r="AR11" s="251"/>
      <c r="AS11" s="251"/>
      <c r="AT11" s="251">
        <v>201</v>
      </c>
      <c r="AU11" s="251"/>
      <c r="AV11" s="251"/>
      <c r="AW11" s="251"/>
      <c r="AX11" s="251"/>
      <c r="AY11" s="251">
        <v>47036</v>
      </c>
      <c r="AZ11" s="252">
        <v>210337</v>
      </c>
      <c r="BA11" s="251">
        <v>6001</v>
      </c>
      <c r="BB11" s="251">
        <v>6001</v>
      </c>
      <c r="BC11" s="251">
        <v>6055</v>
      </c>
      <c r="BD11" s="251">
        <v>3000</v>
      </c>
      <c r="BE11" s="252">
        <v>21057</v>
      </c>
      <c r="BF11" s="250">
        <v>18963</v>
      </c>
      <c r="BG11" s="251">
        <v>4802</v>
      </c>
      <c r="BH11" s="251">
        <v>0</v>
      </c>
      <c r="BI11" s="252">
        <v>23765</v>
      </c>
      <c r="BJ11" s="263">
        <v>0</v>
      </c>
      <c r="BK11" s="251">
        <v>0</v>
      </c>
      <c r="BL11" s="251">
        <v>10260</v>
      </c>
      <c r="BM11" s="218">
        <v>10260</v>
      </c>
      <c r="BN11" s="264">
        <v>726908</v>
      </c>
      <c r="BO11" s="218">
        <v>9000</v>
      </c>
      <c r="BP11" s="219">
        <v>735908</v>
      </c>
      <c r="BQ11" s="220">
        <v>735907</v>
      </c>
    </row>
    <row r="12" spans="1:69">
      <c r="A12" s="265" t="s">
        <v>194</v>
      </c>
      <c r="B12" s="260">
        <v>315</v>
      </c>
      <c r="C12" s="261">
        <v>27</v>
      </c>
      <c r="D12" s="201">
        <v>342</v>
      </c>
      <c r="E12" s="260">
        <v>121</v>
      </c>
      <c r="F12" s="249">
        <v>0</v>
      </c>
      <c r="G12" s="260">
        <v>31</v>
      </c>
      <c r="H12" s="261"/>
      <c r="I12" s="201">
        <v>31</v>
      </c>
      <c r="J12" s="262"/>
      <c r="K12" s="199">
        <v>1793</v>
      </c>
      <c r="L12" s="201">
        <v>18447</v>
      </c>
      <c r="M12" s="206">
        <v>27</v>
      </c>
      <c r="N12" s="207">
        <v>45</v>
      </c>
      <c r="O12" s="207">
        <v>88</v>
      </c>
      <c r="P12" s="207">
        <v>159</v>
      </c>
      <c r="Q12" s="207">
        <v>0</v>
      </c>
      <c r="R12" s="207">
        <v>0</v>
      </c>
      <c r="S12" s="207">
        <v>0</v>
      </c>
      <c r="T12" s="208">
        <v>319</v>
      </c>
      <c r="U12" s="250">
        <v>72054</v>
      </c>
      <c r="V12" s="251">
        <v>123888</v>
      </c>
      <c r="W12" s="251">
        <v>210088</v>
      </c>
      <c r="X12" s="251">
        <v>345805</v>
      </c>
      <c r="Y12" s="251">
        <v>0</v>
      </c>
      <c r="Z12" s="251">
        <v>0</v>
      </c>
      <c r="AA12" s="251">
        <v>0</v>
      </c>
      <c r="AB12" s="252">
        <v>751835</v>
      </c>
      <c r="AC12" s="250">
        <v>38403</v>
      </c>
      <c r="AD12" s="251">
        <v>25868</v>
      </c>
      <c r="AE12" s="251">
        <v>950</v>
      </c>
      <c r="AF12" s="251">
        <v>2010</v>
      </c>
      <c r="AG12" s="251">
        <v>4350</v>
      </c>
      <c r="AH12" s="251">
        <v>995</v>
      </c>
      <c r="AI12" s="251">
        <v>975</v>
      </c>
      <c r="AJ12" s="251">
        <v>2736</v>
      </c>
      <c r="AK12" s="251">
        <v>480</v>
      </c>
      <c r="AL12" s="251">
        <v>0</v>
      </c>
      <c r="AM12" s="251">
        <v>81580</v>
      </c>
      <c r="AN12" s="251">
        <v>15344</v>
      </c>
      <c r="AO12" s="251"/>
      <c r="AP12" s="251"/>
      <c r="AQ12" s="251"/>
      <c r="AR12" s="251"/>
      <c r="AS12" s="251"/>
      <c r="AT12" s="251">
        <v>201</v>
      </c>
      <c r="AU12" s="251"/>
      <c r="AV12" s="251"/>
      <c r="AW12" s="251"/>
      <c r="AX12" s="251"/>
      <c r="AY12" s="251">
        <v>0</v>
      </c>
      <c r="AZ12" s="252">
        <v>173892</v>
      </c>
      <c r="BA12" s="251">
        <v>9862</v>
      </c>
      <c r="BB12" s="251">
        <v>9862</v>
      </c>
      <c r="BC12" s="251">
        <v>9951</v>
      </c>
      <c r="BD12" s="251">
        <v>4931</v>
      </c>
      <c r="BE12" s="252">
        <v>34606</v>
      </c>
      <c r="BF12" s="250">
        <v>39191</v>
      </c>
      <c r="BG12" s="251">
        <v>24210</v>
      </c>
      <c r="BH12" s="251">
        <v>0</v>
      </c>
      <c r="BI12" s="252">
        <v>63401</v>
      </c>
      <c r="BJ12" s="263">
        <v>0</v>
      </c>
      <c r="BK12" s="251">
        <v>0</v>
      </c>
      <c r="BL12" s="251">
        <v>51728</v>
      </c>
      <c r="BM12" s="218">
        <v>51728</v>
      </c>
      <c r="BN12" s="264">
        <v>1075462</v>
      </c>
      <c r="BO12" s="218">
        <v>39498</v>
      </c>
      <c r="BP12" s="219">
        <v>1114960</v>
      </c>
      <c r="BQ12" s="220">
        <v>1114962</v>
      </c>
    </row>
    <row r="13" spans="1:69">
      <c r="A13" s="265" t="s">
        <v>195</v>
      </c>
      <c r="B13" s="260">
        <v>420</v>
      </c>
      <c r="C13" s="261">
        <v>36</v>
      </c>
      <c r="D13" s="201">
        <v>456</v>
      </c>
      <c r="E13" s="260">
        <v>52</v>
      </c>
      <c r="F13" s="249">
        <v>0</v>
      </c>
      <c r="G13" s="260">
        <v>16</v>
      </c>
      <c r="H13" s="261"/>
      <c r="I13" s="201">
        <v>16</v>
      </c>
      <c r="J13" s="262"/>
      <c r="K13" s="199">
        <v>2215</v>
      </c>
      <c r="L13" s="201">
        <v>30669</v>
      </c>
      <c r="M13" s="206">
        <v>37</v>
      </c>
      <c r="N13" s="207">
        <v>64</v>
      </c>
      <c r="O13" s="207">
        <v>118.5</v>
      </c>
      <c r="P13" s="207">
        <v>230.5</v>
      </c>
      <c r="Q13" s="207">
        <v>0</v>
      </c>
      <c r="R13" s="207">
        <v>0</v>
      </c>
      <c r="S13" s="207">
        <v>0</v>
      </c>
      <c r="T13" s="208">
        <v>450</v>
      </c>
      <c r="U13" s="250">
        <v>98740</v>
      </c>
      <c r="V13" s="251">
        <v>176196</v>
      </c>
      <c r="W13" s="251">
        <v>282903</v>
      </c>
      <c r="X13" s="251">
        <v>501309</v>
      </c>
      <c r="Y13" s="251">
        <v>0</v>
      </c>
      <c r="Z13" s="251">
        <v>0</v>
      </c>
      <c r="AA13" s="251">
        <v>0</v>
      </c>
      <c r="AB13" s="252">
        <v>1059148</v>
      </c>
      <c r="AC13" s="250">
        <v>51204</v>
      </c>
      <c r="AD13" s="251">
        <v>38802</v>
      </c>
      <c r="AE13" s="251">
        <v>950</v>
      </c>
      <c r="AF13" s="251">
        <v>2010</v>
      </c>
      <c r="AG13" s="251">
        <v>4350</v>
      </c>
      <c r="AH13" s="251">
        <v>995</v>
      </c>
      <c r="AI13" s="251">
        <v>975</v>
      </c>
      <c r="AJ13" s="251">
        <v>2736</v>
      </c>
      <c r="AK13" s="251">
        <v>480</v>
      </c>
      <c r="AL13" s="251">
        <v>0</v>
      </c>
      <c r="AM13" s="251">
        <v>97037</v>
      </c>
      <c r="AN13" s="251">
        <v>27445</v>
      </c>
      <c r="AO13" s="251"/>
      <c r="AP13" s="251"/>
      <c r="AQ13" s="251"/>
      <c r="AR13" s="251"/>
      <c r="AS13" s="251"/>
      <c r="AT13" s="251">
        <v>201</v>
      </c>
      <c r="AU13" s="251"/>
      <c r="AV13" s="251">
        <v>30000</v>
      </c>
      <c r="AW13" s="251">
        <v>129998</v>
      </c>
      <c r="AX13" s="251"/>
      <c r="AY13" s="251">
        <v>0</v>
      </c>
      <c r="AZ13" s="252">
        <v>387183</v>
      </c>
      <c r="BA13" s="251">
        <v>12183</v>
      </c>
      <c r="BB13" s="251">
        <v>12183</v>
      </c>
      <c r="BC13" s="251">
        <v>12293</v>
      </c>
      <c r="BD13" s="251">
        <v>6091</v>
      </c>
      <c r="BE13" s="252">
        <v>42750</v>
      </c>
      <c r="BF13" s="250">
        <v>20228</v>
      </c>
      <c r="BG13" s="251">
        <v>10404</v>
      </c>
      <c r="BH13" s="251">
        <v>0</v>
      </c>
      <c r="BI13" s="252">
        <v>30632</v>
      </c>
      <c r="BJ13" s="263">
        <v>0</v>
      </c>
      <c r="BK13" s="251">
        <v>0</v>
      </c>
      <c r="BL13" s="251">
        <v>22230</v>
      </c>
      <c r="BM13" s="218">
        <v>22230</v>
      </c>
      <c r="BN13" s="264">
        <v>1541943</v>
      </c>
      <c r="BO13" s="218">
        <v>0</v>
      </c>
      <c r="BP13" s="219">
        <v>1541943</v>
      </c>
      <c r="BQ13" s="220">
        <v>1541943</v>
      </c>
    </row>
    <row r="14" spans="1:69">
      <c r="A14" s="265" t="s">
        <v>196</v>
      </c>
      <c r="B14" s="260">
        <v>420</v>
      </c>
      <c r="C14" s="261">
        <v>0</v>
      </c>
      <c r="D14" s="201">
        <v>420</v>
      </c>
      <c r="E14" s="260">
        <v>6</v>
      </c>
      <c r="F14" s="249">
        <v>0</v>
      </c>
      <c r="G14" s="260">
        <v>7</v>
      </c>
      <c r="H14" s="261"/>
      <c r="I14" s="201">
        <v>7</v>
      </c>
      <c r="J14" s="262"/>
      <c r="K14" s="199">
        <v>1576</v>
      </c>
      <c r="L14" s="201">
        <v>23404</v>
      </c>
      <c r="M14" s="206">
        <v>0</v>
      </c>
      <c r="N14" s="207">
        <v>61</v>
      </c>
      <c r="O14" s="207">
        <v>120.5</v>
      </c>
      <c r="P14" s="207">
        <v>269</v>
      </c>
      <c r="Q14" s="207">
        <v>0</v>
      </c>
      <c r="R14" s="207">
        <v>0</v>
      </c>
      <c r="S14" s="207">
        <v>0</v>
      </c>
      <c r="T14" s="208">
        <v>450.5</v>
      </c>
      <c r="U14" s="250">
        <v>0</v>
      </c>
      <c r="V14" s="251">
        <v>167937</v>
      </c>
      <c r="W14" s="251">
        <v>287678</v>
      </c>
      <c r="X14" s="251">
        <v>585042</v>
      </c>
      <c r="Y14" s="251">
        <v>0</v>
      </c>
      <c r="Z14" s="251">
        <v>0</v>
      </c>
      <c r="AA14" s="251">
        <v>0</v>
      </c>
      <c r="AB14" s="252">
        <v>1040657</v>
      </c>
      <c r="AC14" s="250">
        <v>38403</v>
      </c>
      <c r="AD14" s="251">
        <v>25868</v>
      </c>
      <c r="AE14" s="251">
        <v>950</v>
      </c>
      <c r="AF14" s="251">
        <v>2010</v>
      </c>
      <c r="AG14" s="251">
        <v>4350</v>
      </c>
      <c r="AH14" s="251">
        <v>995</v>
      </c>
      <c r="AI14" s="251">
        <v>975</v>
      </c>
      <c r="AJ14" s="251">
        <v>2736</v>
      </c>
      <c r="AK14" s="251">
        <v>480</v>
      </c>
      <c r="AL14" s="251">
        <v>0</v>
      </c>
      <c r="AM14" s="251">
        <v>81580</v>
      </c>
      <c r="AN14" s="251">
        <v>20084</v>
      </c>
      <c r="AO14" s="251"/>
      <c r="AP14" s="251"/>
      <c r="AQ14" s="251"/>
      <c r="AR14" s="251"/>
      <c r="AS14" s="251"/>
      <c r="AT14" s="251">
        <v>201</v>
      </c>
      <c r="AU14" s="251"/>
      <c r="AV14" s="251"/>
      <c r="AW14" s="251"/>
      <c r="AX14" s="251"/>
      <c r="AY14" s="251">
        <v>0</v>
      </c>
      <c r="AZ14" s="252">
        <v>178632</v>
      </c>
      <c r="BA14" s="251">
        <v>8668</v>
      </c>
      <c r="BB14" s="251">
        <v>8668</v>
      </c>
      <c r="BC14" s="251">
        <v>8747</v>
      </c>
      <c r="BD14" s="251">
        <v>4334</v>
      </c>
      <c r="BE14" s="252">
        <v>30417</v>
      </c>
      <c r="BF14" s="250">
        <v>8850</v>
      </c>
      <c r="BG14" s="251">
        <v>1200</v>
      </c>
      <c r="BH14" s="251">
        <v>0</v>
      </c>
      <c r="BI14" s="252">
        <v>10050</v>
      </c>
      <c r="BJ14" s="263">
        <v>0</v>
      </c>
      <c r="BK14" s="251">
        <v>0</v>
      </c>
      <c r="BL14" s="251">
        <v>2565</v>
      </c>
      <c r="BM14" s="218">
        <v>2565</v>
      </c>
      <c r="BN14" s="264">
        <v>1262321</v>
      </c>
      <c r="BO14" s="218">
        <v>0</v>
      </c>
      <c r="BP14" s="219">
        <v>1262321</v>
      </c>
      <c r="BQ14" s="220">
        <v>1262321</v>
      </c>
    </row>
    <row r="15" spans="1:69">
      <c r="A15" s="265" t="s">
        <v>197</v>
      </c>
      <c r="B15" s="260">
        <v>315</v>
      </c>
      <c r="C15" s="261">
        <v>0</v>
      </c>
      <c r="D15" s="201">
        <v>315</v>
      </c>
      <c r="E15" s="260">
        <v>35</v>
      </c>
      <c r="F15" s="249">
        <v>0</v>
      </c>
      <c r="G15" s="260">
        <v>22</v>
      </c>
      <c r="H15" s="261"/>
      <c r="I15" s="201">
        <v>22</v>
      </c>
      <c r="J15" s="262"/>
      <c r="K15" s="199">
        <v>1367</v>
      </c>
      <c r="L15" s="201">
        <v>14303</v>
      </c>
      <c r="M15" s="206">
        <v>11.25</v>
      </c>
      <c r="N15" s="207">
        <v>46.5</v>
      </c>
      <c r="O15" s="207">
        <v>93.5</v>
      </c>
      <c r="P15" s="207">
        <v>177.5</v>
      </c>
      <c r="Q15" s="207">
        <v>0</v>
      </c>
      <c r="R15" s="207">
        <v>0</v>
      </c>
      <c r="S15" s="207">
        <v>0</v>
      </c>
      <c r="T15" s="208">
        <v>328.75</v>
      </c>
      <c r="U15" s="250">
        <v>30022</v>
      </c>
      <c r="V15" s="251">
        <v>128018</v>
      </c>
      <c r="W15" s="251">
        <v>223219</v>
      </c>
      <c r="X15" s="251">
        <v>386041</v>
      </c>
      <c r="Y15" s="251">
        <v>0</v>
      </c>
      <c r="Z15" s="251">
        <v>0</v>
      </c>
      <c r="AA15" s="251">
        <v>0</v>
      </c>
      <c r="AB15" s="252">
        <v>767300</v>
      </c>
      <c r="AC15" s="250">
        <v>38403</v>
      </c>
      <c r="AD15" s="251">
        <v>25868</v>
      </c>
      <c r="AE15" s="251">
        <v>950</v>
      </c>
      <c r="AF15" s="251">
        <v>2010</v>
      </c>
      <c r="AG15" s="251">
        <v>4350</v>
      </c>
      <c r="AH15" s="251">
        <v>995</v>
      </c>
      <c r="AI15" s="251">
        <v>975</v>
      </c>
      <c r="AJ15" s="251">
        <v>2736</v>
      </c>
      <c r="AK15" s="251">
        <v>480</v>
      </c>
      <c r="AL15" s="251">
        <v>0</v>
      </c>
      <c r="AM15" s="251">
        <v>75729</v>
      </c>
      <c r="AN15" s="251">
        <v>11447</v>
      </c>
      <c r="AO15" s="251"/>
      <c r="AP15" s="251"/>
      <c r="AQ15" s="251"/>
      <c r="AR15" s="251"/>
      <c r="AS15" s="251"/>
      <c r="AT15" s="251">
        <v>201</v>
      </c>
      <c r="AU15" s="251"/>
      <c r="AV15" s="251"/>
      <c r="AW15" s="251"/>
      <c r="AX15" s="251"/>
      <c r="AY15" s="251">
        <v>0</v>
      </c>
      <c r="AZ15" s="252">
        <v>164144</v>
      </c>
      <c r="BA15" s="251">
        <v>7519</v>
      </c>
      <c r="BB15" s="251">
        <v>7519</v>
      </c>
      <c r="BC15" s="251">
        <v>7587</v>
      </c>
      <c r="BD15" s="251">
        <v>3759</v>
      </c>
      <c r="BE15" s="252">
        <v>26384</v>
      </c>
      <c r="BF15" s="250">
        <v>27813</v>
      </c>
      <c r="BG15" s="251">
        <v>7003</v>
      </c>
      <c r="BH15" s="251">
        <v>0</v>
      </c>
      <c r="BI15" s="252">
        <v>34816</v>
      </c>
      <c r="BJ15" s="263">
        <v>0</v>
      </c>
      <c r="BK15" s="251">
        <v>0</v>
      </c>
      <c r="BL15" s="251">
        <v>14963</v>
      </c>
      <c r="BM15" s="218">
        <v>14963</v>
      </c>
      <c r="BN15" s="264">
        <v>1007607</v>
      </c>
      <c r="BO15" s="218">
        <v>-9138</v>
      </c>
      <c r="BP15" s="219">
        <v>998469</v>
      </c>
      <c r="BQ15" s="220">
        <v>998469</v>
      </c>
    </row>
    <row r="16" spans="1:69">
      <c r="A16" s="265" t="s">
        <v>198</v>
      </c>
      <c r="B16" s="260">
        <v>420</v>
      </c>
      <c r="C16" s="261">
        <v>45</v>
      </c>
      <c r="D16" s="201">
        <v>465</v>
      </c>
      <c r="E16" s="260">
        <v>104</v>
      </c>
      <c r="F16" s="249">
        <v>0</v>
      </c>
      <c r="G16" s="260">
        <v>28</v>
      </c>
      <c r="H16" s="261"/>
      <c r="I16" s="201">
        <v>28</v>
      </c>
      <c r="J16" s="262"/>
      <c r="K16" s="199">
        <v>3208</v>
      </c>
      <c r="L16" s="201">
        <v>14100</v>
      </c>
      <c r="M16" s="206">
        <v>39.25</v>
      </c>
      <c r="N16" s="207">
        <v>58.5</v>
      </c>
      <c r="O16" s="207">
        <v>117.5</v>
      </c>
      <c r="P16" s="207">
        <v>218.5</v>
      </c>
      <c r="Q16" s="207">
        <v>0</v>
      </c>
      <c r="R16" s="207">
        <v>0</v>
      </c>
      <c r="S16" s="207">
        <v>0</v>
      </c>
      <c r="T16" s="208">
        <v>433.75</v>
      </c>
      <c r="U16" s="250">
        <v>104745</v>
      </c>
      <c r="V16" s="251">
        <v>161054</v>
      </c>
      <c r="W16" s="251">
        <v>280516</v>
      </c>
      <c r="X16" s="251">
        <v>475211</v>
      </c>
      <c r="Y16" s="251">
        <v>0</v>
      </c>
      <c r="Z16" s="251">
        <v>0</v>
      </c>
      <c r="AA16" s="251">
        <v>0</v>
      </c>
      <c r="AB16" s="252">
        <v>1021526</v>
      </c>
      <c r="AC16" s="250">
        <v>51204</v>
      </c>
      <c r="AD16" s="251">
        <v>38802</v>
      </c>
      <c r="AE16" s="251">
        <v>950</v>
      </c>
      <c r="AF16" s="251">
        <v>2010</v>
      </c>
      <c r="AG16" s="251">
        <v>4350</v>
      </c>
      <c r="AH16" s="251">
        <v>995</v>
      </c>
      <c r="AI16" s="251">
        <v>975</v>
      </c>
      <c r="AJ16" s="251">
        <v>2736</v>
      </c>
      <c r="AK16" s="251">
        <v>480</v>
      </c>
      <c r="AL16" s="251">
        <v>0</v>
      </c>
      <c r="AM16" s="251">
        <v>87882</v>
      </c>
      <c r="AN16" s="251">
        <v>17341</v>
      </c>
      <c r="AO16" s="251"/>
      <c r="AP16" s="251"/>
      <c r="AQ16" s="251"/>
      <c r="AR16" s="251"/>
      <c r="AS16" s="251"/>
      <c r="AT16" s="251">
        <v>201</v>
      </c>
      <c r="AU16" s="251"/>
      <c r="AV16" s="251"/>
      <c r="AW16" s="251"/>
      <c r="AX16" s="251"/>
      <c r="AY16" s="251">
        <v>0</v>
      </c>
      <c r="AZ16" s="252">
        <v>207926</v>
      </c>
      <c r="BA16" s="251">
        <v>17644</v>
      </c>
      <c r="BB16" s="251">
        <v>17644</v>
      </c>
      <c r="BC16" s="251">
        <v>17804</v>
      </c>
      <c r="BD16" s="251">
        <v>8822</v>
      </c>
      <c r="BE16" s="252">
        <v>61914</v>
      </c>
      <c r="BF16" s="250">
        <v>35398</v>
      </c>
      <c r="BG16" s="251">
        <v>20809</v>
      </c>
      <c r="BH16" s="251">
        <v>0</v>
      </c>
      <c r="BI16" s="252">
        <v>56207</v>
      </c>
      <c r="BJ16" s="263">
        <v>0</v>
      </c>
      <c r="BK16" s="251">
        <v>0</v>
      </c>
      <c r="BL16" s="251">
        <v>44460</v>
      </c>
      <c r="BM16" s="218">
        <v>44460</v>
      </c>
      <c r="BN16" s="264">
        <v>1392033</v>
      </c>
      <c r="BO16" s="218">
        <v>24115</v>
      </c>
      <c r="BP16" s="219">
        <v>1416148</v>
      </c>
      <c r="BQ16" s="220">
        <v>1416149</v>
      </c>
    </row>
    <row r="17" spans="1:69">
      <c r="A17" s="198" t="s">
        <v>199</v>
      </c>
      <c r="B17" s="260">
        <v>189</v>
      </c>
      <c r="C17" s="261">
        <v>24</v>
      </c>
      <c r="D17" s="201">
        <v>213</v>
      </c>
      <c r="E17" s="260">
        <v>12</v>
      </c>
      <c r="F17" s="249">
        <v>0</v>
      </c>
      <c r="G17" s="260">
        <v>10</v>
      </c>
      <c r="H17" s="261"/>
      <c r="I17" s="201">
        <v>10</v>
      </c>
      <c r="J17" s="262"/>
      <c r="K17" s="199">
        <v>743</v>
      </c>
      <c r="L17" s="201">
        <v>7534</v>
      </c>
      <c r="M17" s="206">
        <v>11.5</v>
      </c>
      <c r="N17" s="207">
        <v>25</v>
      </c>
      <c r="O17" s="207">
        <v>55.5</v>
      </c>
      <c r="P17" s="207">
        <v>104.5</v>
      </c>
      <c r="Q17" s="207">
        <v>0</v>
      </c>
      <c r="R17" s="207">
        <v>0</v>
      </c>
      <c r="S17" s="207">
        <v>0</v>
      </c>
      <c r="T17" s="208">
        <v>196.5</v>
      </c>
      <c r="U17" s="250">
        <v>30690</v>
      </c>
      <c r="V17" s="251">
        <v>68827</v>
      </c>
      <c r="W17" s="251">
        <v>132499</v>
      </c>
      <c r="X17" s="251">
        <v>227275</v>
      </c>
      <c r="Y17" s="251">
        <v>0</v>
      </c>
      <c r="Z17" s="251">
        <v>0</v>
      </c>
      <c r="AA17" s="251">
        <v>0</v>
      </c>
      <c r="AB17" s="252">
        <v>459291</v>
      </c>
      <c r="AC17" s="250">
        <v>38403</v>
      </c>
      <c r="AD17" s="251">
        <v>25868</v>
      </c>
      <c r="AE17" s="251">
        <v>950</v>
      </c>
      <c r="AF17" s="251">
        <v>2010</v>
      </c>
      <c r="AG17" s="251">
        <v>4350</v>
      </c>
      <c r="AH17" s="251">
        <v>995</v>
      </c>
      <c r="AI17" s="251">
        <v>975</v>
      </c>
      <c r="AJ17" s="251">
        <v>2736</v>
      </c>
      <c r="AK17" s="251">
        <v>480</v>
      </c>
      <c r="AL17" s="251">
        <v>0</v>
      </c>
      <c r="AM17" s="251">
        <v>68535</v>
      </c>
      <c r="AN17" s="251">
        <v>10479</v>
      </c>
      <c r="AO17" s="251"/>
      <c r="AP17" s="251"/>
      <c r="AQ17" s="251"/>
      <c r="AR17" s="251"/>
      <c r="AS17" s="251"/>
      <c r="AT17" s="251">
        <v>201</v>
      </c>
      <c r="AU17" s="251"/>
      <c r="AV17" s="251"/>
      <c r="AW17" s="251"/>
      <c r="AX17" s="251"/>
      <c r="AY17" s="251">
        <v>47036</v>
      </c>
      <c r="AZ17" s="252">
        <v>203018</v>
      </c>
      <c r="BA17" s="251">
        <v>4087</v>
      </c>
      <c r="BB17" s="251">
        <v>4087</v>
      </c>
      <c r="BC17" s="251">
        <v>4124</v>
      </c>
      <c r="BD17" s="251">
        <v>2043</v>
      </c>
      <c r="BE17" s="252">
        <v>14341</v>
      </c>
      <c r="BF17" s="250">
        <v>12642</v>
      </c>
      <c r="BG17" s="251">
        <v>2401</v>
      </c>
      <c r="BH17" s="251">
        <v>0</v>
      </c>
      <c r="BI17" s="252">
        <v>15043</v>
      </c>
      <c r="BJ17" s="263">
        <v>0</v>
      </c>
      <c r="BK17" s="251">
        <v>0</v>
      </c>
      <c r="BL17" s="251">
        <v>5130</v>
      </c>
      <c r="BM17" s="218">
        <v>5130</v>
      </c>
      <c r="BN17" s="264">
        <v>696823</v>
      </c>
      <c r="BO17" s="218">
        <v>5484</v>
      </c>
      <c r="BP17" s="219">
        <v>702307</v>
      </c>
      <c r="BQ17" s="220">
        <v>702304</v>
      </c>
    </row>
    <row r="18" spans="1:69">
      <c r="A18" s="198" t="s">
        <v>200</v>
      </c>
      <c r="B18" s="260">
        <v>210</v>
      </c>
      <c r="C18" s="261">
        <v>36</v>
      </c>
      <c r="D18" s="201">
        <v>246</v>
      </c>
      <c r="E18" s="260">
        <v>60</v>
      </c>
      <c r="F18" s="249">
        <v>0</v>
      </c>
      <c r="G18" s="260">
        <v>25</v>
      </c>
      <c r="H18" s="261"/>
      <c r="I18" s="201">
        <v>25</v>
      </c>
      <c r="J18" s="262"/>
      <c r="K18" s="199">
        <v>1511</v>
      </c>
      <c r="L18" s="201">
        <v>4320</v>
      </c>
      <c r="M18" s="206">
        <v>21</v>
      </c>
      <c r="N18" s="207">
        <v>32.5</v>
      </c>
      <c r="O18" s="207">
        <v>60.5</v>
      </c>
      <c r="P18" s="207">
        <v>104</v>
      </c>
      <c r="Q18" s="207">
        <v>0</v>
      </c>
      <c r="R18" s="207">
        <v>0</v>
      </c>
      <c r="S18" s="207">
        <v>0</v>
      </c>
      <c r="T18" s="208">
        <v>218</v>
      </c>
      <c r="U18" s="250">
        <v>56042</v>
      </c>
      <c r="V18" s="251">
        <v>89475</v>
      </c>
      <c r="W18" s="251">
        <v>144436</v>
      </c>
      <c r="X18" s="251">
        <v>226187</v>
      </c>
      <c r="Y18" s="251">
        <v>0</v>
      </c>
      <c r="Z18" s="251">
        <v>0</v>
      </c>
      <c r="AA18" s="251">
        <v>0</v>
      </c>
      <c r="AB18" s="252">
        <v>516140</v>
      </c>
      <c r="AC18" s="250">
        <v>38403</v>
      </c>
      <c r="AD18" s="251">
        <v>25868</v>
      </c>
      <c r="AE18" s="251">
        <v>950</v>
      </c>
      <c r="AF18" s="251">
        <v>2010</v>
      </c>
      <c r="AG18" s="251">
        <v>4350</v>
      </c>
      <c r="AH18" s="251">
        <v>995</v>
      </c>
      <c r="AI18" s="251">
        <v>975</v>
      </c>
      <c r="AJ18" s="251">
        <v>2736</v>
      </c>
      <c r="AK18" s="251">
        <v>480</v>
      </c>
      <c r="AL18" s="251">
        <v>0</v>
      </c>
      <c r="AM18" s="251">
        <v>75722</v>
      </c>
      <c r="AN18" s="251">
        <v>10978</v>
      </c>
      <c r="AO18" s="251"/>
      <c r="AP18" s="251"/>
      <c r="AQ18" s="251"/>
      <c r="AR18" s="251">
        <v>94002</v>
      </c>
      <c r="AS18" s="251"/>
      <c r="AT18" s="251">
        <v>201</v>
      </c>
      <c r="AU18" s="251"/>
      <c r="AV18" s="251"/>
      <c r="AW18" s="251"/>
      <c r="AX18" s="251"/>
      <c r="AY18" s="251">
        <v>47036</v>
      </c>
      <c r="AZ18" s="252">
        <v>304706</v>
      </c>
      <c r="BA18" s="251">
        <v>8311</v>
      </c>
      <c r="BB18" s="251">
        <v>8311</v>
      </c>
      <c r="BC18" s="251">
        <v>8386</v>
      </c>
      <c r="BD18" s="251">
        <v>4155</v>
      </c>
      <c r="BE18" s="252">
        <v>29163</v>
      </c>
      <c r="BF18" s="250">
        <v>31606</v>
      </c>
      <c r="BG18" s="251">
        <v>12005</v>
      </c>
      <c r="BH18" s="251">
        <v>0</v>
      </c>
      <c r="BI18" s="252">
        <v>43611</v>
      </c>
      <c r="BJ18" s="263">
        <v>0</v>
      </c>
      <c r="BK18" s="251">
        <v>0</v>
      </c>
      <c r="BL18" s="251">
        <v>25650</v>
      </c>
      <c r="BM18" s="218">
        <v>25650</v>
      </c>
      <c r="BN18" s="264">
        <v>919270</v>
      </c>
      <c r="BO18" s="218">
        <v>-33230</v>
      </c>
      <c r="BP18" s="219">
        <v>886040</v>
      </c>
      <c r="BQ18" s="220">
        <v>886040</v>
      </c>
    </row>
    <row r="19" spans="1:69">
      <c r="A19" s="198" t="s">
        <v>201</v>
      </c>
      <c r="B19" s="260">
        <v>529</v>
      </c>
      <c r="C19" s="261">
        <v>32</v>
      </c>
      <c r="D19" s="201">
        <v>561</v>
      </c>
      <c r="E19" s="260">
        <v>110</v>
      </c>
      <c r="F19" s="249">
        <v>0</v>
      </c>
      <c r="G19" s="260">
        <v>44</v>
      </c>
      <c r="H19" s="261"/>
      <c r="I19" s="201">
        <v>44</v>
      </c>
      <c r="J19" s="262"/>
      <c r="K19" s="199">
        <v>3591</v>
      </c>
      <c r="L19" s="201">
        <v>2613</v>
      </c>
      <c r="M19" s="206">
        <v>30</v>
      </c>
      <c r="N19" s="207">
        <v>66</v>
      </c>
      <c r="O19" s="207">
        <v>132.5</v>
      </c>
      <c r="P19" s="207">
        <v>232</v>
      </c>
      <c r="Q19" s="207">
        <v>0</v>
      </c>
      <c r="R19" s="207">
        <v>0</v>
      </c>
      <c r="S19" s="207">
        <v>0</v>
      </c>
      <c r="T19" s="208">
        <v>460.5</v>
      </c>
      <c r="U19" s="250">
        <v>80060</v>
      </c>
      <c r="V19" s="251">
        <v>181702</v>
      </c>
      <c r="W19" s="251">
        <v>316326</v>
      </c>
      <c r="X19" s="251">
        <v>504571</v>
      </c>
      <c r="Y19" s="251">
        <v>0</v>
      </c>
      <c r="Z19" s="251">
        <v>0</v>
      </c>
      <c r="AA19" s="251">
        <v>0</v>
      </c>
      <c r="AB19" s="252">
        <v>1082659</v>
      </c>
      <c r="AC19" s="250">
        <v>51204</v>
      </c>
      <c r="AD19" s="251">
        <v>38802</v>
      </c>
      <c r="AE19" s="251">
        <v>950</v>
      </c>
      <c r="AF19" s="251">
        <v>2010</v>
      </c>
      <c r="AG19" s="251">
        <v>4350</v>
      </c>
      <c r="AH19" s="251">
        <v>995</v>
      </c>
      <c r="AI19" s="251">
        <v>975</v>
      </c>
      <c r="AJ19" s="251">
        <v>2736</v>
      </c>
      <c r="AK19" s="251">
        <v>480</v>
      </c>
      <c r="AL19" s="251">
        <v>0</v>
      </c>
      <c r="AM19" s="251">
        <v>81580</v>
      </c>
      <c r="AN19" s="251">
        <v>18463</v>
      </c>
      <c r="AO19" s="251"/>
      <c r="AP19" s="251"/>
      <c r="AQ19" s="251"/>
      <c r="AR19" s="251"/>
      <c r="AS19" s="251"/>
      <c r="AT19" s="251">
        <v>201</v>
      </c>
      <c r="AU19" s="251"/>
      <c r="AV19" s="251"/>
      <c r="AW19" s="251"/>
      <c r="AX19" s="251"/>
      <c r="AY19" s="251">
        <v>0</v>
      </c>
      <c r="AZ19" s="252">
        <v>202746</v>
      </c>
      <c r="BA19" s="251">
        <v>19751</v>
      </c>
      <c r="BB19" s="251">
        <v>19751</v>
      </c>
      <c r="BC19" s="251">
        <v>19930</v>
      </c>
      <c r="BD19" s="251">
        <v>9875</v>
      </c>
      <c r="BE19" s="252">
        <v>69307</v>
      </c>
      <c r="BF19" s="250">
        <v>55626</v>
      </c>
      <c r="BG19" s="251">
        <v>22009</v>
      </c>
      <c r="BH19" s="251">
        <v>0</v>
      </c>
      <c r="BI19" s="252">
        <v>77635</v>
      </c>
      <c r="BJ19" s="263">
        <v>0</v>
      </c>
      <c r="BK19" s="251">
        <v>0</v>
      </c>
      <c r="BL19" s="251">
        <v>47025</v>
      </c>
      <c r="BM19" s="218">
        <v>47025</v>
      </c>
      <c r="BN19" s="264">
        <v>1479372</v>
      </c>
      <c r="BO19" s="218">
        <v>-67615</v>
      </c>
      <c r="BP19" s="219">
        <v>1411757</v>
      </c>
      <c r="BQ19" s="220">
        <v>1411758</v>
      </c>
    </row>
    <row r="20" spans="1:69">
      <c r="A20" s="198" t="s">
        <v>202</v>
      </c>
      <c r="B20" s="260">
        <v>273</v>
      </c>
      <c r="C20" s="261">
        <v>29</v>
      </c>
      <c r="D20" s="201">
        <v>302</v>
      </c>
      <c r="E20" s="260">
        <v>93</v>
      </c>
      <c r="F20" s="249">
        <v>0</v>
      </c>
      <c r="G20" s="260">
        <v>26</v>
      </c>
      <c r="H20" s="261"/>
      <c r="I20" s="201">
        <v>26</v>
      </c>
      <c r="J20" s="262"/>
      <c r="K20" s="199">
        <v>2092</v>
      </c>
      <c r="L20" s="201">
        <v>4760</v>
      </c>
      <c r="M20" s="206">
        <v>23</v>
      </c>
      <c r="N20" s="207">
        <v>26</v>
      </c>
      <c r="O20" s="207">
        <v>67.5</v>
      </c>
      <c r="P20" s="207">
        <v>99</v>
      </c>
      <c r="Q20" s="207">
        <v>0</v>
      </c>
      <c r="R20" s="207">
        <v>0</v>
      </c>
      <c r="S20" s="207">
        <v>0</v>
      </c>
      <c r="T20" s="208">
        <v>215.5</v>
      </c>
      <c r="U20" s="250">
        <v>61379</v>
      </c>
      <c r="V20" s="251">
        <v>71580</v>
      </c>
      <c r="W20" s="251">
        <v>161147</v>
      </c>
      <c r="X20" s="251">
        <v>215313</v>
      </c>
      <c r="Y20" s="251">
        <v>0</v>
      </c>
      <c r="Z20" s="251">
        <v>0</v>
      </c>
      <c r="AA20" s="251">
        <v>0</v>
      </c>
      <c r="AB20" s="252">
        <v>509419</v>
      </c>
      <c r="AC20" s="250">
        <v>38403</v>
      </c>
      <c r="AD20" s="251">
        <v>25868</v>
      </c>
      <c r="AE20" s="251">
        <v>950</v>
      </c>
      <c r="AF20" s="251">
        <v>2010</v>
      </c>
      <c r="AG20" s="251">
        <v>4350</v>
      </c>
      <c r="AH20" s="251">
        <v>995</v>
      </c>
      <c r="AI20" s="251">
        <v>975</v>
      </c>
      <c r="AJ20" s="251">
        <v>2736</v>
      </c>
      <c r="AK20" s="251">
        <v>480</v>
      </c>
      <c r="AL20" s="251">
        <v>0</v>
      </c>
      <c r="AM20" s="251">
        <v>81580</v>
      </c>
      <c r="AN20" s="251">
        <v>13847</v>
      </c>
      <c r="AO20" s="251"/>
      <c r="AP20" s="251"/>
      <c r="AQ20" s="251"/>
      <c r="AR20" s="251">
        <v>177347</v>
      </c>
      <c r="AS20" s="251"/>
      <c r="AT20" s="251">
        <v>201</v>
      </c>
      <c r="AU20" s="251"/>
      <c r="AV20" s="251"/>
      <c r="AW20" s="251"/>
      <c r="AX20" s="251"/>
      <c r="AY20" s="251">
        <v>47036</v>
      </c>
      <c r="AZ20" s="252">
        <v>396778</v>
      </c>
      <c r="BA20" s="251">
        <v>11506</v>
      </c>
      <c r="BB20" s="251">
        <v>11506</v>
      </c>
      <c r="BC20" s="251">
        <v>11611</v>
      </c>
      <c r="BD20" s="251">
        <v>5753</v>
      </c>
      <c r="BE20" s="252">
        <v>40376</v>
      </c>
      <c r="BF20" s="250">
        <v>32870</v>
      </c>
      <c r="BG20" s="251">
        <v>18608</v>
      </c>
      <c r="BH20" s="251">
        <v>0</v>
      </c>
      <c r="BI20" s="252">
        <v>51478</v>
      </c>
      <c r="BJ20" s="263">
        <v>0</v>
      </c>
      <c r="BK20" s="251">
        <v>0</v>
      </c>
      <c r="BL20" s="251">
        <v>39758</v>
      </c>
      <c r="BM20" s="218">
        <v>39758</v>
      </c>
      <c r="BN20" s="264">
        <v>1037809</v>
      </c>
      <c r="BO20" s="218">
        <v>0</v>
      </c>
      <c r="BP20" s="219">
        <v>1037809</v>
      </c>
      <c r="BQ20" s="220">
        <v>1037810</v>
      </c>
    </row>
    <row r="21" spans="1:69">
      <c r="A21" s="198" t="s">
        <v>203</v>
      </c>
      <c r="B21" s="260">
        <v>126</v>
      </c>
      <c r="C21" s="261">
        <v>0</v>
      </c>
      <c r="D21" s="201">
        <v>126</v>
      </c>
      <c r="E21" s="260">
        <v>1</v>
      </c>
      <c r="F21" s="249">
        <v>0</v>
      </c>
      <c r="G21" s="260">
        <v>3</v>
      </c>
      <c r="H21" s="261"/>
      <c r="I21" s="201">
        <v>3</v>
      </c>
      <c r="J21" s="262"/>
      <c r="K21" s="199">
        <v>589</v>
      </c>
      <c r="L21" s="201">
        <v>3684</v>
      </c>
      <c r="M21" s="206">
        <v>0</v>
      </c>
      <c r="N21" s="207">
        <v>8</v>
      </c>
      <c r="O21" s="207">
        <v>25</v>
      </c>
      <c r="P21" s="207">
        <v>68.5</v>
      </c>
      <c r="Q21" s="207">
        <v>0</v>
      </c>
      <c r="R21" s="207">
        <v>0</v>
      </c>
      <c r="S21" s="207">
        <v>0</v>
      </c>
      <c r="T21" s="208">
        <v>101.5</v>
      </c>
      <c r="U21" s="250">
        <v>0</v>
      </c>
      <c r="V21" s="251">
        <v>22025</v>
      </c>
      <c r="W21" s="251">
        <v>59684</v>
      </c>
      <c r="X21" s="251">
        <v>148979</v>
      </c>
      <c r="Y21" s="251">
        <v>0</v>
      </c>
      <c r="Z21" s="251">
        <v>0</v>
      </c>
      <c r="AA21" s="251">
        <v>0</v>
      </c>
      <c r="AB21" s="252">
        <v>230688</v>
      </c>
      <c r="AC21" s="250">
        <v>38403</v>
      </c>
      <c r="AD21" s="251">
        <v>25868</v>
      </c>
      <c r="AE21" s="251">
        <v>950</v>
      </c>
      <c r="AF21" s="251">
        <v>2010</v>
      </c>
      <c r="AG21" s="251">
        <v>4350</v>
      </c>
      <c r="AH21" s="251">
        <v>995</v>
      </c>
      <c r="AI21" s="251">
        <v>975</v>
      </c>
      <c r="AJ21" s="251">
        <v>2736</v>
      </c>
      <c r="AK21" s="251">
        <v>480</v>
      </c>
      <c r="AL21" s="251">
        <v>0</v>
      </c>
      <c r="AM21" s="251">
        <v>66842</v>
      </c>
      <c r="AN21" s="251">
        <v>8991</v>
      </c>
      <c r="AO21" s="251"/>
      <c r="AP21" s="251"/>
      <c r="AQ21" s="251"/>
      <c r="AR21" s="251"/>
      <c r="AS21" s="251"/>
      <c r="AT21" s="251">
        <v>201</v>
      </c>
      <c r="AU21" s="251"/>
      <c r="AV21" s="251"/>
      <c r="AW21" s="251"/>
      <c r="AX21" s="251"/>
      <c r="AY21" s="251">
        <v>58795</v>
      </c>
      <c r="AZ21" s="252">
        <v>211596</v>
      </c>
      <c r="BA21" s="251">
        <v>3240</v>
      </c>
      <c r="BB21" s="251">
        <v>3240</v>
      </c>
      <c r="BC21" s="251">
        <v>3269</v>
      </c>
      <c r="BD21" s="251">
        <v>1620</v>
      </c>
      <c r="BE21" s="252">
        <v>11369</v>
      </c>
      <c r="BF21" s="250">
        <v>3793</v>
      </c>
      <c r="BG21" s="251">
        <v>200</v>
      </c>
      <c r="BH21" s="251">
        <v>0</v>
      </c>
      <c r="BI21" s="252">
        <v>3993</v>
      </c>
      <c r="BJ21" s="263">
        <v>0</v>
      </c>
      <c r="BK21" s="251">
        <v>0</v>
      </c>
      <c r="BL21" s="251">
        <v>428</v>
      </c>
      <c r="BM21" s="218">
        <v>428</v>
      </c>
      <c r="BN21" s="264">
        <v>458074</v>
      </c>
      <c r="BO21" s="218">
        <v>0</v>
      </c>
      <c r="BP21" s="219">
        <v>458074</v>
      </c>
      <c r="BQ21" s="220">
        <v>458075</v>
      </c>
    </row>
    <row r="22" spans="1:69">
      <c r="A22" s="198" t="s">
        <v>204</v>
      </c>
      <c r="B22" s="260">
        <v>189</v>
      </c>
      <c r="C22" s="261">
        <v>15</v>
      </c>
      <c r="D22" s="201">
        <v>204</v>
      </c>
      <c r="E22" s="260">
        <v>15</v>
      </c>
      <c r="F22" s="249">
        <v>0</v>
      </c>
      <c r="G22" s="260">
        <v>25</v>
      </c>
      <c r="H22" s="261"/>
      <c r="I22" s="201">
        <v>25</v>
      </c>
      <c r="J22" s="262"/>
      <c r="K22" s="199">
        <v>1116</v>
      </c>
      <c r="L22" s="201">
        <v>11884</v>
      </c>
      <c r="M22" s="206">
        <v>15</v>
      </c>
      <c r="N22" s="207">
        <v>24</v>
      </c>
      <c r="O22" s="207">
        <v>52</v>
      </c>
      <c r="P22" s="207">
        <v>102.5</v>
      </c>
      <c r="Q22" s="207">
        <v>0</v>
      </c>
      <c r="R22" s="207">
        <v>0</v>
      </c>
      <c r="S22" s="207">
        <v>0</v>
      </c>
      <c r="T22" s="208">
        <v>193.5</v>
      </c>
      <c r="U22" s="250">
        <v>40030</v>
      </c>
      <c r="V22" s="251">
        <v>66074</v>
      </c>
      <c r="W22" s="251">
        <v>124143</v>
      </c>
      <c r="X22" s="251">
        <v>222925</v>
      </c>
      <c r="Y22" s="251">
        <v>0</v>
      </c>
      <c r="Z22" s="251">
        <v>0</v>
      </c>
      <c r="AA22" s="251">
        <v>0</v>
      </c>
      <c r="AB22" s="252">
        <v>453172</v>
      </c>
      <c r="AC22" s="250">
        <v>38403</v>
      </c>
      <c r="AD22" s="251">
        <v>25868</v>
      </c>
      <c r="AE22" s="251">
        <v>950</v>
      </c>
      <c r="AF22" s="251">
        <v>2010</v>
      </c>
      <c r="AG22" s="251">
        <v>4350</v>
      </c>
      <c r="AH22" s="251">
        <v>995</v>
      </c>
      <c r="AI22" s="251">
        <v>975</v>
      </c>
      <c r="AJ22" s="251">
        <v>2736</v>
      </c>
      <c r="AK22" s="251">
        <v>480</v>
      </c>
      <c r="AL22" s="251">
        <v>0</v>
      </c>
      <c r="AM22" s="251">
        <v>73846</v>
      </c>
      <c r="AN22" s="251">
        <v>12849</v>
      </c>
      <c r="AO22" s="251"/>
      <c r="AP22" s="251"/>
      <c r="AQ22" s="251"/>
      <c r="AR22" s="251">
        <v>10102</v>
      </c>
      <c r="AS22" s="251"/>
      <c r="AT22" s="251">
        <v>201</v>
      </c>
      <c r="AU22" s="251"/>
      <c r="AV22" s="251"/>
      <c r="AW22" s="251"/>
      <c r="AX22" s="251"/>
      <c r="AY22" s="251">
        <v>47036</v>
      </c>
      <c r="AZ22" s="252">
        <v>220801</v>
      </c>
      <c r="BA22" s="251">
        <v>6138</v>
      </c>
      <c r="BB22" s="251">
        <v>6138</v>
      </c>
      <c r="BC22" s="251">
        <v>6194</v>
      </c>
      <c r="BD22" s="251">
        <v>3069</v>
      </c>
      <c r="BE22" s="252">
        <v>21539</v>
      </c>
      <c r="BF22" s="250">
        <v>31606</v>
      </c>
      <c r="BG22" s="251">
        <v>3001</v>
      </c>
      <c r="BH22" s="251">
        <v>0</v>
      </c>
      <c r="BI22" s="252">
        <v>34607</v>
      </c>
      <c r="BJ22" s="263">
        <v>0</v>
      </c>
      <c r="BK22" s="251">
        <v>0</v>
      </c>
      <c r="BL22" s="251">
        <v>6413</v>
      </c>
      <c r="BM22" s="218">
        <v>6413</v>
      </c>
      <c r="BN22" s="264">
        <v>736532</v>
      </c>
      <c r="BO22" s="218">
        <v>0</v>
      </c>
      <c r="BP22" s="219">
        <v>736532</v>
      </c>
      <c r="BQ22" s="220">
        <v>736532</v>
      </c>
    </row>
    <row r="23" spans="1:69">
      <c r="A23" s="198" t="s">
        <v>205</v>
      </c>
      <c r="B23" s="260">
        <v>129</v>
      </c>
      <c r="C23" s="261">
        <v>10</v>
      </c>
      <c r="D23" s="201">
        <v>139</v>
      </c>
      <c r="E23" s="260">
        <v>6</v>
      </c>
      <c r="F23" s="249">
        <v>0</v>
      </c>
      <c r="G23" s="260">
        <v>7</v>
      </c>
      <c r="H23" s="261"/>
      <c r="I23" s="201">
        <v>7</v>
      </c>
      <c r="J23" s="262"/>
      <c r="K23" s="199">
        <v>856</v>
      </c>
      <c r="L23" s="201">
        <v>4707</v>
      </c>
      <c r="M23" s="206">
        <v>9.5</v>
      </c>
      <c r="N23" s="207">
        <v>10</v>
      </c>
      <c r="O23" s="207">
        <v>32</v>
      </c>
      <c r="P23" s="207">
        <v>76</v>
      </c>
      <c r="Q23" s="207">
        <v>0</v>
      </c>
      <c r="R23" s="207">
        <v>0</v>
      </c>
      <c r="S23" s="207">
        <v>0</v>
      </c>
      <c r="T23" s="208">
        <v>127.5</v>
      </c>
      <c r="U23" s="250">
        <v>25352</v>
      </c>
      <c r="V23" s="251">
        <v>27531</v>
      </c>
      <c r="W23" s="251">
        <v>76396</v>
      </c>
      <c r="X23" s="251">
        <v>165291</v>
      </c>
      <c r="Y23" s="251">
        <v>0</v>
      </c>
      <c r="Z23" s="251">
        <v>0</v>
      </c>
      <c r="AA23" s="251">
        <v>0</v>
      </c>
      <c r="AB23" s="252">
        <v>294570</v>
      </c>
      <c r="AC23" s="250">
        <v>38403</v>
      </c>
      <c r="AD23" s="251">
        <v>25868</v>
      </c>
      <c r="AE23" s="251">
        <v>950</v>
      </c>
      <c r="AF23" s="251">
        <v>2010</v>
      </c>
      <c r="AG23" s="251">
        <v>4350</v>
      </c>
      <c r="AH23" s="251">
        <v>995</v>
      </c>
      <c r="AI23" s="251">
        <v>975</v>
      </c>
      <c r="AJ23" s="251">
        <v>2736</v>
      </c>
      <c r="AK23" s="251">
        <v>480</v>
      </c>
      <c r="AL23" s="251">
        <v>0</v>
      </c>
      <c r="AM23" s="251">
        <v>70269</v>
      </c>
      <c r="AN23" s="251">
        <v>12849</v>
      </c>
      <c r="AO23" s="251"/>
      <c r="AP23" s="251">
        <v>1000</v>
      </c>
      <c r="AQ23" s="251"/>
      <c r="AR23" s="251"/>
      <c r="AS23" s="251"/>
      <c r="AT23" s="251">
        <v>201</v>
      </c>
      <c r="AU23" s="251"/>
      <c r="AV23" s="251"/>
      <c r="AW23" s="251"/>
      <c r="AX23" s="251"/>
      <c r="AY23" s="251">
        <v>58795</v>
      </c>
      <c r="AZ23" s="252">
        <v>219881</v>
      </c>
      <c r="BA23" s="251">
        <v>4708</v>
      </c>
      <c r="BB23" s="251">
        <v>4708</v>
      </c>
      <c r="BC23" s="251">
        <v>4751</v>
      </c>
      <c r="BD23" s="251">
        <v>2354</v>
      </c>
      <c r="BE23" s="252">
        <v>16521</v>
      </c>
      <c r="BF23" s="250">
        <v>8850</v>
      </c>
      <c r="BG23" s="251">
        <v>1200</v>
      </c>
      <c r="BH23" s="251">
        <v>0</v>
      </c>
      <c r="BI23" s="252">
        <v>10050</v>
      </c>
      <c r="BJ23" s="263">
        <v>0</v>
      </c>
      <c r="BK23" s="251">
        <v>0</v>
      </c>
      <c r="BL23" s="251">
        <v>2565</v>
      </c>
      <c r="BM23" s="218">
        <v>2565</v>
      </c>
      <c r="BN23" s="264">
        <v>543587</v>
      </c>
      <c r="BO23" s="218">
        <v>0</v>
      </c>
      <c r="BP23" s="219">
        <v>543587</v>
      </c>
      <c r="BQ23" s="220">
        <v>543585</v>
      </c>
    </row>
    <row r="24" spans="1:69">
      <c r="A24" s="198" t="s">
        <v>206</v>
      </c>
      <c r="B24" s="260">
        <v>111</v>
      </c>
      <c r="C24" s="261">
        <v>12</v>
      </c>
      <c r="D24" s="201">
        <v>123</v>
      </c>
      <c r="E24" s="260">
        <v>1</v>
      </c>
      <c r="F24" s="249">
        <v>0</v>
      </c>
      <c r="G24" s="260">
        <v>3</v>
      </c>
      <c r="H24" s="261"/>
      <c r="I24" s="201">
        <v>3</v>
      </c>
      <c r="J24" s="262"/>
      <c r="K24" s="199">
        <v>775</v>
      </c>
      <c r="L24" s="201">
        <v>4708</v>
      </c>
      <c r="M24" s="206">
        <v>12.75</v>
      </c>
      <c r="N24" s="207">
        <v>15.5</v>
      </c>
      <c r="O24" s="207">
        <v>26.5</v>
      </c>
      <c r="P24" s="207">
        <v>56.5</v>
      </c>
      <c r="Q24" s="207">
        <v>0</v>
      </c>
      <c r="R24" s="207">
        <v>0</v>
      </c>
      <c r="S24" s="207">
        <v>0</v>
      </c>
      <c r="T24" s="208">
        <v>111.25</v>
      </c>
      <c r="U24" s="250">
        <v>34025</v>
      </c>
      <c r="V24" s="251">
        <v>42673</v>
      </c>
      <c r="W24" s="251">
        <v>63265</v>
      </c>
      <c r="X24" s="251">
        <v>122881</v>
      </c>
      <c r="Y24" s="251">
        <v>0</v>
      </c>
      <c r="Z24" s="251">
        <v>0</v>
      </c>
      <c r="AA24" s="251">
        <v>0</v>
      </c>
      <c r="AB24" s="252">
        <v>262844</v>
      </c>
      <c r="AC24" s="250">
        <v>38403</v>
      </c>
      <c r="AD24" s="251">
        <v>25868</v>
      </c>
      <c r="AE24" s="251">
        <v>950</v>
      </c>
      <c r="AF24" s="251">
        <v>2010</v>
      </c>
      <c r="AG24" s="251">
        <v>4350</v>
      </c>
      <c r="AH24" s="251">
        <v>995</v>
      </c>
      <c r="AI24" s="251">
        <v>975</v>
      </c>
      <c r="AJ24" s="251">
        <v>2736</v>
      </c>
      <c r="AK24" s="251">
        <v>480</v>
      </c>
      <c r="AL24" s="251">
        <v>0</v>
      </c>
      <c r="AM24" s="251">
        <v>66842</v>
      </c>
      <c r="AN24" s="251">
        <v>10853</v>
      </c>
      <c r="AO24" s="251"/>
      <c r="AP24" s="251">
        <v>1000</v>
      </c>
      <c r="AQ24" s="251"/>
      <c r="AR24" s="251"/>
      <c r="AS24" s="251"/>
      <c r="AT24" s="251">
        <v>201</v>
      </c>
      <c r="AU24" s="251"/>
      <c r="AV24" s="251"/>
      <c r="AW24" s="251"/>
      <c r="AX24" s="251"/>
      <c r="AY24" s="251">
        <v>58795</v>
      </c>
      <c r="AZ24" s="252">
        <v>214458</v>
      </c>
      <c r="BA24" s="251">
        <v>4263</v>
      </c>
      <c r="BB24" s="251">
        <v>4263</v>
      </c>
      <c r="BC24" s="251">
        <v>4301</v>
      </c>
      <c r="BD24" s="251">
        <v>2131</v>
      </c>
      <c r="BE24" s="252">
        <v>14958</v>
      </c>
      <c r="BF24" s="250">
        <v>3793</v>
      </c>
      <c r="BG24" s="251">
        <v>200</v>
      </c>
      <c r="BH24" s="251">
        <v>0</v>
      </c>
      <c r="BI24" s="252">
        <v>3993</v>
      </c>
      <c r="BJ24" s="263">
        <v>0</v>
      </c>
      <c r="BK24" s="251">
        <v>0</v>
      </c>
      <c r="BL24" s="251">
        <v>428</v>
      </c>
      <c r="BM24" s="218">
        <v>428</v>
      </c>
      <c r="BN24" s="264">
        <v>496681</v>
      </c>
      <c r="BO24" s="218">
        <v>0</v>
      </c>
      <c r="BP24" s="219">
        <v>496681</v>
      </c>
      <c r="BQ24" s="220">
        <v>496682</v>
      </c>
    </row>
    <row r="25" spans="1:69">
      <c r="A25" s="198" t="s">
        <v>207</v>
      </c>
      <c r="B25" s="260">
        <v>210</v>
      </c>
      <c r="C25" s="261">
        <v>17</v>
      </c>
      <c r="D25" s="201">
        <v>227</v>
      </c>
      <c r="E25" s="260">
        <v>9</v>
      </c>
      <c r="F25" s="249">
        <v>0</v>
      </c>
      <c r="G25" s="260">
        <v>16</v>
      </c>
      <c r="H25" s="261"/>
      <c r="I25" s="201">
        <v>16</v>
      </c>
      <c r="J25" s="262"/>
      <c r="K25" s="199">
        <v>889</v>
      </c>
      <c r="L25" s="201">
        <v>7760</v>
      </c>
      <c r="M25" s="206">
        <v>29.5</v>
      </c>
      <c r="N25" s="207">
        <v>22.5</v>
      </c>
      <c r="O25" s="207">
        <v>50.5</v>
      </c>
      <c r="P25" s="207">
        <v>112</v>
      </c>
      <c r="Q25" s="207">
        <v>0</v>
      </c>
      <c r="R25" s="207">
        <v>0</v>
      </c>
      <c r="S25" s="207">
        <v>0</v>
      </c>
      <c r="T25" s="208">
        <v>214.5</v>
      </c>
      <c r="U25" s="250">
        <v>78725</v>
      </c>
      <c r="V25" s="251">
        <v>61944</v>
      </c>
      <c r="W25" s="251">
        <v>120562</v>
      </c>
      <c r="X25" s="251">
        <v>243586</v>
      </c>
      <c r="Y25" s="251">
        <v>0</v>
      </c>
      <c r="Z25" s="251">
        <v>0</v>
      </c>
      <c r="AA25" s="251">
        <v>0</v>
      </c>
      <c r="AB25" s="252">
        <v>504817</v>
      </c>
      <c r="AC25" s="250">
        <v>38403</v>
      </c>
      <c r="AD25" s="251">
        <v>25868</v>
      </c>
      <c r="AE25" s="251">
        <v>950</v>
      </c>
      <c r="AF25" s="251">
        <v>2010</v>
      </c>
      <c r="AG25" s="251">
        <v>4350</v>
      </c>
      <c r="AH25" s="251">
        <v>995</v>
      </c>
      <c r="AI25" s="251">
        <v>975</v>
      </c>
      <c r="AJ25" s="251">
        <v>2736</v>
      </c>
      <c r="AK25" s="251">
        <v>480</v>
      </c>
      <c r="AL25" s="251">
        <v>0</v>
      </c>
      <c r="AM25" s="251">
        <v>75729</v>
      </c>
      <c r="AN25" s="251">
        <v>0</v>
      </c>
      <c r="AO25" s="251"/>
      <c r="AP25" s="251">
        <v>4500</v>
      </c>
      <c r="AQ25" s="251"/>
      <c r="AR25" s="251"/>
      <c r="AS25" s="251"/>
      <c r="AT25" s="251">
        <v>201</v>
      </c>
      <c r="AU25" s="251"/>
      <c r="AV25" s="251"/>
      <c r="AW25" s="251"/>
      <c r="AX25" s="251"/>
      <c r="AY25" s="251">
        <v>47036</v>
      </c>
      <c r="AZ25" s="252">
        <v>204233</v>
      </c>
      <c r="BA25" s="251">
        <v>4890</v>
      </c>
      <c r="BB25" s="251">
        <v>4890</v>
      </c>
      <c r="BC25" s="251">
        <v>4934</v>
      </c>
      <c r="BD25" s="251">
        <v>2445</v>
      </c>
      <c r="BE25" s="252">
        <v>17159</v>
      </c>
      <c r="BF25" s="250">
        <v>20228</v>
      </c>
      <c r="BG25" s="251">
        <v>1801</v>
      </c>
      <c r="BH25" s="251">
        <v>0</v>
      </c>
      <c r="BI25" s="252">
        <v>22029</v>
      </c>
      <c r="BJ25" s="263">
        <v>0</v>
      </c>
      <c r="BK25" s="251">
        <v>0</v>
      </c>
      <c r="BL25" s="251">
        <v>3848</v>
      </c>
      <c r="BM25" s="218">
        <v>3848</v>
      </c>
      <c r="BN25" s="264">
        <v>752086</v>
      </c>
      <c r="BO25" s="218">
        <v>0</v>
      </c>
      <c r="BP25" s="219">
        <v>752086</v>
      </c>
      <c r="BQ25" s="220">
        <v>752088</v>
      </c>
    </row>
    <row r="26" spans="1:69">
      <c r="A26" s="198" t="s">
        <v>208</v>
      </c>
      <c r="B26" s="260">
        <v>210</v>
      </c>
      <c r="C26" s="261">
        <v>26</v>
      </c>
      <c r="D26" s="201">
        <v>236</v>
      </c>
      <c r="E26" s="260">
        <v>81</v>
      </c>
      <c r="F26" s="249">
        <v>0</v>
      </c>
      <c r="G26" s="260">
        <v>18</v>
      </c>
      <c r="H26" s="261"/>
      <c r="I26" s="201">
        <v>18</v>
      </c>
      <c r="J26" s="262"/>
      <c r="K26" s="199">
        <v>1009</v>
      </c>
      <c r="L26" s="201">
        <v>5079</v>
      </c>
      <c r="M26" s="206">
        <v>17.5</v>
      </c>
      <c r="N26" s="207">
        <v>26</v>
      </c>
      <c r="O26" s="207">
        <v>52</v>
      </c>
      <c r="P26" s="207">
        <v>55.5</v>
      </c>
      <c r="Q26" s="207">
        <v>0</v>
      </c>
      <c r="R26" s="207">
        <v>0</v>
      </c>
      <c r="S26" s="207">
        <v>0</v>
      </c>
      <c r="T26" s="208">
        <v>151</v>
      </c>
      <c r="U26" s="250">
        <v>46701</v>
      </c>
      <c r="V26" s="251">
        <v>71580</v>
      </c>
      <c r="W26" s="251">
        <v>124143</v>
      </c>
      <c r="X26" s="251">
        <v>120706</v>
      </c>
      <c r="Y26" s="251">
        <v>0</v>
      </c>
      <c r="Z26" s="251">
        <v>0</v>
      </c>
      <c r="AA26" s="251">
        <v>0</v>
      </c>
      <c r="AB26" s="252">
        <v>363130</v>
      </c>
      <c r="AC26" s="250">
        <v>38403</v>
      </c>
      <c r="AD26" s="251">
        <v>25868</v>
      </c>
      <c r="AE26" s="251">
        <v>950</v>
      </c>
      <c r="AF26" s="251">
        <v>2010</v>
      </c>
      <c r="AG26" s="251">
        <v>4350</v>
      </c>
      <c r="AH26" s="251">
        <v>995</v>
      </c>
      <c r="AI26" s="251">
        <v>975</v>
      </c>
      <c r="AJ26" s="251">
        <v>2736</v>
      </c>
      <c r="AK26" s="251">
        <v>480</v>
      </c>
      <c r="AL26" s="251">
        <v>0</v>
      </c>
      <c r="AM26" s="251">
        <v>75729</v>
      </c>
      <c r="AN26" s="251">
        <v>31936</v>
      </c>
      <c r="AO26" s="251"/>
      <c r="AP26" s="251"/>
      <c r="AQ26" s="251"/>
      <c r="AR26" s="251"/>
      <c r="AS26" s="251"/>
      <c r="AT26" s="251">
        <v>201</v>
      </c>
      <c r="AU26" s="251"/>
      <c r="AV26" s="251"/>
      <c r="AW26" s="251"/>
      <c r="AX26" s="251"/>
      <c r="AY26" s="251">
        <v>58795</v>
      </c>
      <c r="AZ26" s="252">
        <v>243428</v>
      </c>
      <c r="BA26" s="251">
        <v>5550</v>
      </c>
      <c r="BB26" s="251">
        <v>5550</v>
      </c>
      <c r="BC26" s="251">
        <v>5600</v>
      </c>
      <c r="BD26" s="251">
        <v>2775</v>
      </c>
      <c r="BE26" s="252">
        <v>19475</v>
      </c>
      <c r="BF26" s="250">
        <v>22756</v>
      </c>
      <c r="BG26" s="251">
        <v>16207</v>
      </c>
      <c r="BH26" s="251">
        <v>0</v>
      </c>
      <c r="BI26" s="252">
        <v>38963</v>
      </c>
      <c r="BJ26" s="263">
        <v>0</v>
      </c>
      <c r="BK26" s="251">
        <v>0</v>
      </c>
      <c r="BL26" s="251">
        <v>34628</v>
      </c>
      <c r="BM26" s="218">
        <v>34628</v>
      </c>
      <c r="BN26" s="264">
        <v>699624</v>
      </c>
      <c r="BO26" s="218">
        <v>36579</v>
      </c>
      <c r="BP26" s="219">
        <v>736203</v>
      </c>
      <c r="BQ26" s="220">
        <v>736205</v>
      </c>
    </row>
    <row r="27" spans="1:69">
      <c r="A27" s="198" t="s">
        <v>209</v>
      </c>
      <c r="B27" s="260">
        <v>210</v>
      </c>
      <c r="C27" s="261">
        <v>28</v>
      </c>
      <c r="D27" s="201">
        <v>238</v>
      </c>
      <c r="E27" s="260">
        <v>35</v>
      </c>
      <c r="F27" s="249">
        <v>0</v>
      </c>
      <c r="G27" s="260">
        <v>18</v>
      </c>
      <c r="H27" s="261"/>
      <c r="I27" s="201">
        <v>18</v>
      </c>
      <c r="J27" s="262"/>
      <c r="K27" s="199">
        <v>1374</v>
      </c>
      <c r="L27" s="201">
        <v>7066</v>
      </c>
      <c r="M27" s="206">
        <v>19</v>
      </c>
      <c r="N27" s="207">
        <v>29</v>
      </c>
      <c r="O27" s="207">
        <v>60</v>
      </c>
      <c r="P27" s="207">
        <v>106</v>
      </c>
      <c r="Q27" s="207">
        <v>0</v>
      </c>
      <c r="R27" s="207">
        <v>0</v>
      </c>
      <c r="S27" s="207">
        <v>0</v>
      </c>
      <c r="T27" s="208">
        <v>214</v>
      </c>
      <c r="U27" s="250">
        <v>50704</v>
      </c>
      <c r="V27" s="251">
        <v>79839</v>
      </c>
      <c r="W27" s="251">
        <v>143242</v>
      </c>
      <c r="X27" s="251">
        <v>230537</v>
      </c>
      <c r="Y27" s="251">
        <v>0</v>
      </c>
      <c r="Z27" s="251">
        <v>0</v>
      </c>
      <c r="AA27" s="251">
        <v>0</v>
      </c>
      <c r="AB27" s="252">
        <v>504322</v>
      </c>
      <c r="AC27" s="250">
        <v>38403</v>
      </c>
      <c r="AD27" s="251">
        <v>25868</v>
      </c>
      <c r="AE27" s="251">
        <v>950</v>
      </c>
      <c r="AF27" s="251">
        <v>2010</v>
      </c>
      <c r="AG27" s="251">
        <v>4350</v>
      </c>
      <c r="AH27" s="251">
        <v>995</v>
      </c>
      <c r="AI27" s="251">
        <v>975</v>
      </c>
      <c r="AJ27" s="251">
        <v>2736</v>
      </c>
      <c r="AK27" s="251">
        <v>480</v>
      </c>
      <c r="AL27" s="251">
        <v>0</v>
      </c>
      <c r="AM27" s="251">
        <v>75729</v>
      </c>
      <c r="AN27" s="251">
        <v>17964</v>
      </c>
      <c r="AO27" s="251"/>
      <c r="AP27" s="251"/>
      <c r="AQ27" s="251"/>
      <c r="AR27" s="251">
        <v>5612</v>
      </c>
      <c r="AS27" s="251"/>
      <c r="AT27" s="251">
        <v>201</v>
      </c>
      <c r="AU27" s="251"/>
      <c r="AV27" s="251"/>
      <c r="AW27" s="251"/>
      <c r="AX27" s="251"/>
      <c r="AY27" s="251">
        <v>47036</v>
      </c>
      <c r="AZ27" s="252">
        <v>223309</v>
      </c>
      <c r="BA27" s="251">
        <v>7557</v>
      </c>
      <c r="BB27" s="251">
        <v>7557</v>
      </c>
      <c r="BC27" s="251">
        <v>7626</v>
      </c>
      <c r="BD27" s="251">
        <v>3779</v>
      </c>
      <c r="BE27" s="252">
        <v>26519</v>
      </c>
      <c r="BF27" s="250">
        <v>22756</v>
      </c>
      <c r="BG27" s="251">
        <v>7003</v>
      </c>
      <c r="BH27" s="251">
        <v>0</v>
      </c>
      <c r="BI27" s="252">
        <v>29759</v>
      </c>
      <c r="BJ27" s="263">
        <v>0</v>
      </c>
      <c r="BK27" s="251">
        <v>0</v>
      </c>
      <c r="BL27" s="251">
        <v>14963</v>
      </c>
      <c r="BM27" s="218">
        <v>14963</v>
      </c>
      <c r="BN27" s="264">
        <v>798872</v>
      </c>
      <c r="BO27" s="218">
        <v>31900</v>
      </c>
      <c r="BP27" s="219">
        <v>830772</v>
      </c>
      <c r="BQ27" s="220">
        <v>830774</v>
      </c>
    </row>
    <row r="28" spans="1:69">
      <c r="A28" s="198" t="s">
        <v>210</v>
      </c>
      <c r="B28" s="260">
        <v>210</v>
      </c>
      <c r="C28" s="261">
        <v>10.5</v>
      </c>
      <c r="D28" s="201">
        <v>220.5</v>
      </c>
      <c r="E28" s="260">
        <v>1</v>
      </c>
      <c r="F28" s="249">
        <v>0</v>
      </c>
      <c r="G28" s="260">
        <v>1</v>
      </c>
      <c r="H28" s="261"/>
      <c r="I28" s="201">
        <v>1</v>
      </c>
      <c r="J28" s="262"/>
      <c r="K28" s="199">
        <v>1011</v>
      </c>
      <c r="L28" s="201">
        <v>4875</v>
      </c>
      <c r="M28" s="206">
        <v>14</v>
      </c>
      <c r="N28" s="207">
        <v>27</v>
      </c>
      <c r="O28" s="207">
        <v>57</v>
      </c>
      <c r="P28" s="207">
        <v>101.5</v>
      </c>
      <c r="Q28" s="207">
        <v>0</v>
      </c>
      <c r="R28" s="207">
        <v>0</v>
      </c>
      <c r="S28" s="207">
        <v>0</v>
      </c>
      <c r="T28" s="208">
        <v>199.5</v>
      </c>
      <c r="U28" s="250">
        <v>37361</v>
      </c>
      <c r="V28" s="251">
        <v>74333</v>
      </c>
      <c r="W28" s="251">
        <v>136080</v>
      </c>
      <c r="X28" s="251">
        <v>220750</v>
      </c>
      <c r="Y28" s="251">
        <v>0</v>
      </c>
      <c r="Z28" s="251">
        <v>0</v>
      </c>
      <c r="AA28" s="251">
        <v>0</v>
      </c>
      <c r="AB28" s="252">
        <v>468524</v>
      </c>
      <c r="AC28" s="250">
        <v>38403</v>
      </c>
      <c r="AD28" s="251">
        <v>25868</v>
      </c>
      <c r="AE28" s="251">
        <v>950</v>
      </c>
      <c r="AF28" s="251">
        <v>2010</v>
      </c>
      <c r="AG28" s="251">
        <v>4350</v>
      </c>
      <c r="AH28" s="251">
        <v>995</v>
      </c>
      <c r="AI28" s="251">
        <v>975</v>
      </c>
      <c r="AJ28" s="251">
        <v>2736</v>
      </c>
      <c r="AK28" s="251">
        <v>480</v>
      </c>
      <c r="AL28" s="251">
        <v>0</v>
      </c>
      <c r="AM28" s="251">
        <v>81580</v>
      </c>
      <c r="AN28" s="251">
        <v>0</v>
      </c>
      <c r="AO28" s="251"/>
      <c r="AP28" s="251"/>
      <c r="AQ28" s="251"/>
      <c r="AR28" s="251"/>
      <c r="AS28" s="251"/>
      <c r="AT28" s="251">
        <v>201</v>
      </c>
      <c r="AU28" s="251"/>
      <c r="AV28" s="251"/>
      <c r="AW28" s="251"/>
      <c r="AX28" s="251"/>
      <c r="AY28" s="251">
        <v>47036</v>
      </c>
      <c r="AZ28" s="252">
        <v>205584</v>
      </c>
      <c r="BA28" s="251">
        <v>5561</v>
      </c>
      <c r="BB28" s="251">
        <v>5561</v>
      </c>
      <c r="BC28" s="251">
        <v>5611</v>
      </c>
      <c r="BD28" s="251">
        <v>2780</v>
      </c>
      <c r="BE28" s="252">
        <v>19513</v>
      </c>
      <c r="BF28" s="250">
        <v>1264</v>
      </c>
      <c r="BG28" s="251">
        <v>200</v>
      </c>
      <c r="BH28" s="251">
        <v>0</v>
      </c>
      <c r="BI28" s="252">
        <v>1464</v>
      </c>
      <c r="BJ28" s="263">
        <v>0</v>
      </c>
      <c r="BK28" s="251">
        <v>0</v>
      </c>
      <c r="BL28" s="251">
        <v>428</v>
      </c>
      <c r="BM28" s="218">
        <v>428</v>
      </c>
      <c r="BN28" s="264">
        <v>695513</v>
      </c>
      <c r="BO28" s="218">
        <v>3085</v>
      </c>
      <c r="BP28" s="219">
        <v>698598</v>
      </c>
      <c r="BQ28" s="220">
        <v>698598</v>
      </c>
    </row>
    <row r="29" spans="1:69">
      <c r="A29" s="198" t="s">
        <v>211</v>
      </c>
      <c r="B29" s="260">
        <v>189</v>
      </c>
      <c r="C29" s="261">
        <v>28</v>
      </c>
      <c r="D29" s="201">
        <v>217</v>
      </c>
      <c r="E29" s="260">
        <v>8</v>
      </c>
      <c r="F29" s="249">
        <v>0</v>
      </c>
      <c r="G29" s="260">
        <v>10</v>
      </c>
      <c r="H29" s="261"/>
      <c r="I29" s="201">
        <v>10</v>
      </c>
      <c r="J29" s="262"/>
      <c r="K29" s="199">
        <v>805</v>
      </c>
      <c r="L29" s="201">
        <v>10855</v>
      </c>
      <c r="M29" s="206">
        <v>11</v>
      </c>
      <c r="N29" s="207">
        <v>23</v>
      </c>
      <c r="O29" s="207">
        <v>48</v>
      </c>
      <c r="P29" s="207">
        <v>90</v>
      </c>
      <c r="Q29" s="207">
        <v>0</v>
      </c>
      <c r="R29" s="207">
        <v>0</v>
      </c>
      <c r="S29" s="207">
        <v>0</v>
      </c>
      <c r="T29" s="208">
        <v>172</v>
      </c>
      <c r="U29" s="250">
        <v>29355</v>
      </c>
      <c r="V29" s="251">
        <v>63321</v>
      </c>
      <c r="W29" s="251">
        <v>114594</v>
      </c>
      <c r="X29" s="251">
        <v>195739</v>
      </c>
      <c r="Y29" s="251">
        <v>0</v>
      </c>
      <c r="Z29" s="251">
        <v>0</v>
      </c>
      <c r="AA29" s="251">
        <v>0</v>
      </c>
      <c r="AB29" s="252">
        <v>403009</v>
      </c>
      <c r="AC29" s="250">
        <v>38403</v>
      </c>
      <c r="AD29" s="251">
        <v>25868</v>
      </c>
      <c r="AE29" s="251">
        <v>950</v>
      </c>
      <c r="AF29" s="251">
        <v>2010</v>
      </c>
      <c r="AG29" s="251">
        <v>4350</v>
      </c>
      <c r="AH29" s="251">
        <v>995</v>
      </c>
      <c r="AI29" s="251">
        <v>975</v>
      </c>
      <c r="AJ29" s="251">
        <v>2736</v>
      </c>
      <c r="AK29" s="251">
        <v>480</v>
      </c>
      <c r="AL29" s="251">
        <v>0</v>
      </c>
      <c r="AM29" s="251">
        <v>72163</v>
      </c>
      <c r="AN29" s="251">
        <v>12849</v>
      </c>
      <c r="AO29" s="251"/>
      <c r="AP29" s="251"/>
      <c r="AQ29" s="251"/>
      <c r="AR29" s="251"/>
      <c r="AS29" s="251"/>
      <c r="AT29" s="251">
        <v>201</v>
      </c>
      <c r="AU29" s="251"/>
      <c r="AV29" s="251"/>
      <c r="AW29" s="251"/>
      <c r="AX29" s="251"/>
      <c r="AY29" s="251">
        <v>47036</v>
      </c>
      <c r="AZ29" s="252">
        <v>209016</v>
      </c>
      <c r="BA29" s="251">
        <v>4428</v>
      </c>
      <c r="BB29" s="251">
        <v>4428</v>
      </c>
      <c r="BC29" s="251">
        <v>4468</v>
      </c>
      <c r="BD29" s="251">
        <v>2214</v>
      </c>
      <c r="BE29" s="252">
        <v>15538</v>
      </c>
      <c r="BF29" s="250">
        <v>12642</v>
      </c>
      <c r="BG29" s="251">
        <v>1601</v>
      </c>
      <c r="BH29" s="251">
        <v>0</v>
      </c>
      <c r="BI29" s="252">
        <v>14243</v>
      </c>
      <c r="BJ29" s="263">
        <v>0</v>
      </c>
      <c r="BK29" s="251">
        <v>0</v>
      </c>
      <c r="BL29" s="251">
        <v>3420</v>
      </c>
      <c r="BM29" s="218">
        <v>3420</v>
      </c>
      <c r="BN29" s="264">
        <v>645226</v>
      </c>
      <c r="BO29" s="218">
        <v>4605</v>
      </c>
      <c r="BP29" s="219">
        <v>649831</v>
      </c>
      <c r="BQ29" s="220">
        <v>649830</v>
      </c>
    </row>
    <row r="30" spans="1:69">
      <c r="A30" s="198" t="s">
        <v>212</v>
      </c>
      <c r="B30" s="260">
        <v>375</v>
      </c>
      <c r="C30" s="261">
        <v>45</v>
      </c>
      <c r="D30" s="201">
        <v>420</v>
      </c>
      <c r="E30" s="260">
        <v>40</v>
      </c>
      <c r="F30" s="249">
        <v>0</v>
      </c>
      <c r="G30" s="260">
        <v>14</v>
      </c>
      <c r="H30" s="261"/>
      <c r="I30" s="201">
        <v>14</v>
      </c>
      <c r="J30" s="262"/>
      <c r="K30" s="199">
        <v>1793</v>
      </c>
      <c r="L30" s="201">
        <v>12887</v>
      </c>
      <c r="M30" s="206">
        <v>38.75</v>
      </c>
      <c r="N30" s="207">
        <v>58</v>
      </c>
      <c r="O30" s="207">
        <v>110.5</v>
      </c>
      <c r="P30" s="207">
        <v>204</v>
      </c>
      <c r="Q30" s="207">
        <v>0</v>
      </c>
      <c r="R30" s="207">
        <v>0</v>
      </c>
      <c r="S30" s="207">
        <v>0</v>
      </c>
      <c r="T30" s="208">
        <v>411.25</v>
      </c>
      <c r="U30" s="250">
        <v>103410</v>
      </c>
      <c r="V30" s="251">
        <v>159678</v>
      </c>
      <c r="W30" s="251">
        <v>263804</v>
      </c>
      <c r="X30" s="251">
        <v>443675</v>
      </c>
      <c r="Y30" s="251">
        <v>0</v>
      </c>
      <c r="Z30" s="251">
        <v>0</v>
      </c>
      <c r="AA30" s="251">
        <v>0</v>
      </c>
      <c r="AB30" s="252">
        <v>970567</v>
      </c>
      <c r="AC30" s="250">
        <v>38403</v>
      </c>
      <c r="AD30" s="251">
        <v>25868</v>
      </c>
      <c r="AE30" s="251">
        <v>950</v>
      </c>
      <c r="AF30" s="251">
        <v>2010</v>
      </c>
      <c r="AG30" s="251">
        <v>4350</v>
      </c>
      <c r="AH30" s="251">
        <v>995</v>
      </c>
      <c r="AI30" s="251">
        <v>975</v>
      </c>
      <c r="AJ30" s="251">
        <v>2736</v>
      </c>
      <c r="AK30" s="251">
        <v>480</v>
      </c>
      <c r="AL30" s="251">
        <v>0</v>
      </c>
      <c r="AM30" s="251">
        <v>81580</v>
      </c>
      <c r="AN30" s="251">
        <v>11851</v>
      </c>
      <c r="AO30" s="251">
        <v>7500</v>
      </c>
      <c r="AP30" s="251"/>
      <c r="AQ30" s="251"/>
      <c r="AR30" s="251"/>
      <c r="AS30" s="251"/>
      <c r="AT30" s="251">
        <v>201</v>
      </c>
      <c r="AU30" s="251"/>
      <c r="AV30" s="251"/>
      <c r="AW30" s="251"/>
      <c r="AX30" s="251"/>
      <c r="AY30" s="251">
        <v>0</v>
      </c>
      <c r="AZ30" s="252">
        <v>177899</v>
      </c>
      <c r="BA30" s="251">
        <v>9862</v>
      </c>
      <c r="BB30" s="251">
        <v>9862</v>
      </c>
      <c r="BC30" s="251">
        <v>9951</v>
      </c>
      <c r="BD30" s="251">
        <v>4931</v>
      </c>
      <c r="BE30" s="252">
        <v>34606</v>
      </c>
      <c r="BF30" s="250">
        <v>17699</v>
      </c>
      <c r="BG30" s="251">
        <v>8003</v>
      </c>
      <c r="BH30" s="251">
        <v>0</v>
      </c>
      <c r="BI30" s="252">
        <v>25702</v>
      </c>
      <c r="BJ30" s="263">
        <v>0</v>
      </c>
      <c r="BK30" s="251">
        <v>0</v>
      </c>
      <c r="BL30" s="251">
        <v>17100</v>
      </c>
      <c r="BM30" s="218">
        <v>17100</v>
      </c>
      <c r="BN30" s="264">
        <v>1225874</v>
      </c>
      <c r="BO30" s="218">
        <v>0</v>
      </c>
      <c r="BP30" s="219">
        <v>1225874</v>
      </c>
      <c r="BQ30" s="220">
        <v>1225875</v>
      </c>
    </row>
    <row r="31" spans="1:69">
      <c r="A31" s="198" t="s">
        <v>213</v>
      </c>
      <c r="B31" s="260">
        <v>630</v>
      </c>
      <c r="C31" s="261">
        <v>65</v>
      </c>
      <c r="D31" s="201">
        <v>695</v>
      </c>
      <c r="E31" s="260">
        <v>70</v>
      </c>
      <c r="F31" s="249">
        <v>0</v>
      </c>
      <c r="G31" s="260">
        <v>24</v>
      </c>
      <c r="H31" s="261"/>
      <c r="I31" s="201">
        <v>24</v>
      </c>
      <c r="J31" s="262"/>
      <c r="K31" s="199">
        <v>3339</v>
      </c>
      <c r="L31" s="201">
        <v>13581</v>
      </c>
      <c r="M31" s="206">
        <v>65</v>
      </c>
      <c r="N31" s="207">
        <v>87</v>
      </c>
      <c r="O31" s="207">
        <v>177</v>
      </c>
      <c r="P31" s="207">
        <v>356</v>
      </c>
      <c r="Q31" s="207">
        <v>0</v>
      </c>
      <c r="R31" s="207">
        <v>0</v>
      </c>
      <c r="S31" s="207">
        <v>0</v>
      </c>
      <c r="T31" s="208">
        <v>685</v>
      </c>
      <c r="U31" s="250">
        <v>173463</v>
      </c>
      <c r="V31" s="251">
        <v>239517</v>
      </c>
      <c r="W31" s="251">
        <v>422564</v>
      </c>
      <c r="X31" s="251">
        <v>774256</v>
      </c>
      <c r="Y31" s="251">
        <v>0</v>
      </c>
      <c r="Z31" s="251">
        <v>0</v>
      </c>
      <c r="AA31" s="251">
        <v>0</v>
      </c>
      <c r="AB31" s="252">
        <v>1609800</v>
      </c>
      <c r="AC31" s="250">
        <v>51204</v>
      </c>
      <c r="AD31" s="251">
        <v>38802</v>
      </c>
      <c r="AE31" s="251">
        <v>950</v>
      </c>
      <c r="AF31" s="251">
        <v>2010</v>
      </c>
      <c r="AG31" s="251">
        <v>4350</v>
      </c>
      <c r="AH31" s="251">
        <v>995</v>
      </c>
      <c r="AI31" s="251">
        <v>975</v>
      </c>
      <c r="AJ31" s="251">
        <v>2736</v>
      </c>
      <c r="AK31" s="251">
        <v>480</v>
      </c>
      <c r="AL31" s="251">
        <v>0</v>
      </c>
      <c r="AM31" s="251">
        <v>97037</v>
      </c>
      <c r="AN31" s="251">
        <v>20335</v>
      </c>
      <c r="AO31" s="251"/>
      <c r="AP31" s="251"/>
      <c r="AQ31" s="251"/>
      <c r="AR31" s="251"/>
      <c r="AS31" s="251"/>
      <c r="AT31" s="251">
        <v>201</v>
      </c>
      <c r="AU31" s="251"/>
      <c r="AV31" s="251"/>
      <c r="AW31" s="251"/>
      <c r="AX31" s="251"/>
      <c r="AY31" s="251">
        <v>0</v>
      </c>
      <c r="AZ31" s="252">
        <v>220075</v>
      </c>
      <c r="BA31" s="251">
        <v>18365</v>
      </c>
      <c r="BB31" s="251">
        <v>18365</v>
      </c>
      <c r="BC31" s="251">
        <v>18531</v>
      </c>
      <c r="BD31" s="251">
        <v>9182</v>
      </c>
      <c r="BE31" s="252">
        <v>64443</v>
      </c>
      <c r="BF31" s="250">
        <v>30341</v>
      </c>
      <c r="BG31" s="251">
        <v>14006</v>
      </c>
      <c r="BH31" s="251">
        <v>0</v>
      </c>
      <c r="BI31" s="252">
        <v>44347</v>
      </c>
      <c r="BJ31" s="263">
        <v>0</v>
      </c>
      <c r="BK31" s="251">
        <v>0</v>
      </c>
      <c r="BL31" s="251">
        <v>29925</v>
      </c>
      <c r="BM31" s="218">
        <v>29925</v>
      </c>
      <c r="BN31" s="264">
        <v>1968590</v>
      </c>
      <c r="BO31" s="218">
        <v>0</v>
      </c>
      <c r="BP31" s="219">
        <v>1968590</v>
      </c>
      <c r="BQ31" s="220">
        <v>1968591</v>
      </c>
    </row>
    <row r="32" spans="1:69">
      <c r="A32" s="198" t="s">
        <v>214</v>
      </c>
      <c r="B32" s="260">
        <v>210</v>
      </c>
      <c r="C32" s="261">
        <v>15</v>
      </c>
      <c r="D32" s="201">
        <v>225</v>
      </c>
      <c r="E32" s="260">
        <v>8</v>
      </c>
      <c r="F32" s="249">
        <v>0</v>
      </c>
      <c r="G32" s="260">
        <v>7</v>
      </c>
      <c r="H32" s="261"/>
      <c r="I32" s="201">
        <v>7</v>
      </c>
      <c r="J32" s="262"/>
      <c r="K32" s="199">
        <v>864</v>
      </c>
      <c r="L32" s="201">
        <v>12621</v>
      </c>
      <c r="M32" s="206">
        <v>13.5</v>
      </c>
      <c r="N32" s="207">
        <v>30</v>
      </c>
      <c r="O32" s="207">
        <v>60.5</v>
      </c>
      <c r="P32" s="207">
        <v>118</v>
      </c>
      <c r="Q32" s="207">
        <v>0</v>
      </c>
      <c r="R32" s="207">
        <v>0</v>
      </c>
      <c r="S32" s="207">
        <v>0</v>
      </c>
      <c r="T32" s="208">
        <v>222</v>
      </c>
      <c r="U32" s="250">
        <v>36027</v>
      </c>
      <c r="V32" s="251">
        <v>82592</v>
      </c>
      <c r="W32" s="251">
        <v>144436</v>
      </c>
      <c r="X32" s="251">
        <v>256635</v>
      </c>
      <c r="Y32" s="251">
        <v>0</v>
      </c>
      <c r="Z32" s="251">
        <v>0</v>
      </c>
      <c r="AA32" s="251">
        <v>0</v>
      </c>
      <c r="AB32" s="252">
        <v>519690</v>
      </c>
      <c r="AC32" s="250">
        <v>38403</v>
      </c>
      <c r="AD32" s="251">
        <v>25868</v>
      </c>
      <c r="AE32" s="251">
        <v>950</v>
      </c>
      <c r="AF32" s="251">
        <v>2010</v>
      </c>
      <c r="AG32" s="251">
        <v>4350</v>
      </c>
      <c r="AH32" s="251">
        <v>995</v>
      </c>
      <c r="AI32" s="251">
        <v>975</v>
      </c>
      <c r="AJ32" s="251">
        <v>2736</v>
      </c>
      <c r="AK32" s="251">
        <v>480</v>
      </c>
      <c r="AL32" s="251">
        <v>0</v>
      </c>
      <c r="AM32" s="251">
        <v>73846</v>
      </c>
      <c r="AN32" s="251">
        <v>0</v>
      </c>
      <c r="AO32" s="251"/>
      <c r="AP32" s="251"/>
      <c r="AQ32" s="251"/>
      <c r="AR32" s="251"/>
      <c r="AS32" s="251"/>
      <c r="AT32" s="251">
        <v>201</v>
      </c>
      <c r="AU32" s="251"/>
      <c r="AV32" s="251"/>
      <c r="AW32" s="251"/>
      <c r="AX32" s="251"/>
      <c r="AY32" s="251">
        <v>47036</v>
      </c>
      <c r="AZ32" s="252">
        <v>197850</v>
      </c>
      <c r="BA32" s="251">
        <v>4752</v>
      </c>
      <c r="BB32" s="251">
        <v>4752</v>
      </c>
      <c r="BC32" s="251">
        <v>4795</v>
      </c>
      <c r="BD32" s="251">
        <v>2376</v>
      </c>
      <c r="BE32" s="252">
        <v>16675</v>
      </c>
      <c r="BF32" s="250">
        <v>8850</v>
      </c>
      <c r="BG32" s="251">
        <v>1601</v>
      </c>
      <c r="BH32" s="251">
        <v>0</v>
      </c>
      <c r="BI32" s="252">
        <v>10451</v>
      </c>
      <c r="BJ32" s="263">
        <v>0</v>
      </c>
      <c r="BK32" s="251">
        <v>0</v>
      </c>
      <c r="BL32" s="251">
        <v>3420</v>
      </c>
      <c r="BM32" s="218">
        <v>3420</v>
      </c>
      <c r="BN32" s="264">
        <v>748086</v>
      </c>
      <c r="BO32" s="218">
        <v>0</v>
      </c>
      <c r="BP32" s="219">
        <v>748086</v>
      </c>
      <c r="BQ32" s="220">
        <v>748085</v>
      </c>
    </row>
    <row r="33" spans="1:69">
      <c r="A33" s="198" t="s">
        <v>215</v>
      </c>
      <c r="B33" s="260">
        <v>210</v>
      </c>
      <c r="C33" s="261">
        <v>26</v>
      </c>
      <c r="D33" s="201">
        <v>236</v>
      </c>
      <c r="E33" s="260">
        <v>37</v>
      </c>
      <c r="F33" s="249">
        <v>0</v>
      </c>
      <c r="G33" s="260">
        <v>12</v>
      </c>
      <c r="H33" s="261"/>
      <c r="I33" s="201">
        <v>12</v>
      </c>
      <c r="J33" s="262"/>
      <c r="K33" s="199">
        <v>1819</v>
      </c>
      <c r="L33" s="201">
        <v>17851</v>
      </c>
      <c r="M33" s="206">
        <v>23.5</v>
      </c>
      <c r="N33" s="207">
        <v>30</v>
      </c>
      <c r="O33" s="207">
        <v>49.5</v>
      </c>
      <c r="P33" s="207">
        <v>103</v>
      </c>
      <c r="Q33" s="207">
        <v>0</v>
      </c>
      <c r="R33" s="207">
        <v>0</v>
      </c>
      <c r="S33" s="207">
        <v>0</v>
      </c>
      <c r="T33" s="208">
        <v>206</v>
      </c>
      <c r="U33" s="250">
        <v>62713</v>
      </c>
      <c r="V33" s="251">
        <v>82592</v>
      </c>
      <c r="W33" s="251">
        <v>118175</v>
      </c>
      <c r="X33" s="251">
        <v>224012</v>
      </c>
      <c r="Y33" s="251">
        <v>0</v>
      </c>
      <c r="Z33" s="251">
        <v>0</v>
      </c>
      <c r="AA33" s="251">
        <v>0</v>
      </c>
      <c r="AB33" s="252">
        <v>487492</v>
      </c>
      <c r="AC33" s="250">
        <v>38403</v>
      </c>
      <c r="AD33" s="251">
        <v>25868</v>
      </c>
      <c r="AE33" s="251">
        <v>950</v>
      </c>
      <c r="AF33" s="251">
        <v>2010</v>
      </c>
      <c r="AG33" s="251">
        <v>4350</v>
      </c>
      <c r="AH33" s="251">
        <v>995</v>
      </c>
      <c r="AI33" s="251">
        <v>975</v>
      </c>
      <c r="AJ33" s="251">
        <v>2736</v>
      </c>
      <c r="AK33" s="251">
        <v>480</v>
      </c>
      <c r="AL33" s="251">
        <v>0</v>
      </c>
      <c r="AM33" s="251">
        <v>77634</v>
      </c>
      <c r="AN33" s="251">
        <v>12849</v>
      </c>
      <c r="AO33" s="251"/>
      <c r="AP33" s="251"/>
      <c r="AQ33" s="251"/>
      <c r="AR33" s="251"/>
      <c r="AS33" s="251"/>
      <c r="AT33" s="251">
        <v>201</v>
      </c>
      <c r="AU33" s="251"/>
      <c r="AV33" s="251"/>
      <c r="AW33" s="251"/>
      <c r="AX33" s="251">
        <v>26368</v>
      </c>
      <c r="AY33" s="251">
        <v>47036</v>
      </c>
      <c r="AZ33" s="252">
        <v>240855</v>
      </c>
      <c r="BA33" s="251">
        <v>10005</v>
      </c>
      <c r="BB33" s="251">
        <v>10005</v>
      </c>
      <c r="BC33" s="251">
        <v>10095</v>
      </c>
      <c r="BD33" s="251">
        <v>5002</v>
      </c>
      <c r="BE33" s="252">
        <v>35107</v>
      </c>
      <c r="BF33" s="250">
        <v>15171</v>
      </c>
      <c r="BG33" s="251">
        <v>7403</v>
      </c>
      <c r="BH33" s="251">
        <v>0</v>
      </c>
      <c r="BI33" s="252">
        <v>22574</v>
      </c>
      <c r="BJ33" s="263">
        <v>0</v>
      </c>
      <c r="BK33" s="251">
        <v>0</v>
      </c>
      <c r="BL33" s="251">
        <v>15818</v>
      </c>
      <c r="BM33" s="218">
        <v>15818</v>
      </c>
      <c r="BN33" s="264">
        <v>801846</v>
      </c>
      <c r="BO33" s="218">
        <v>0</v>
      </c>
      <c r="BP33" s="219">
        <v>801846</v>
      </c>
      <c r="BQ33" s="220">
        <v>801848</v>
      </c>
    </row>
    <row r="34" spans="1:69">
      <c r="A34" s="198" t="s">
        <v>216</v>
      </c>
      <c r="B34" s="260">
        <v>203</v>
      </c>
      <c r="C34" s="261">
        <v>0</v>
      </c>
      <c r="D34" s="201">
        <v>203</v>
      </c>
      <c r="E34" s="260">
        <v>4</v>
      </c>
      <c r="F34" s="249">
        <v>0</v>
      </c>
      <c r="G34" s="260">
        <v>9</v>
      </c>
      <c r="H34" s="261"/>
      <c r="I34" s="201">
        <v>9</v>
      </c>
      <c r="J34" s="262"/>
      <c r="K34" s="199">
        <v>895</v>
      </c>
      <c r="L34" s="201">
        <v>11447</v>
      </c>
      <c r="M34" s="206">
        <v>22.5</v>
      </c>
      <c r="N34" s="207">
        <v>24</v>
      </c>
      <c r="O34" s="207">
        <v>42.5</v>
      </c>
      <c r="P34" s="207">
        <v>108.5</v>
      </c>
      <c r="Q34" s="207">
        <v>0</v>
      </c>
      <c r="R34" s="207">
        <v>0</v>
      </c>
      <c r="S34" s="207">
        <v>0</v>
      </c>
      <c r="T34" s="208">
        <v>197.5</v>
      </c>
      <c r="U34" s="250">
        <v>60045</v>
      </c>
      <c r="V34" s="251">
        <v>66074</v>
      </c>
      <c r="W34" s="251">
        <v>101463</v>
      </c>
      <c r="X34" s="251">
        <v>235974</v>
      </c>
      <c r="Y34" s="251">
        <v>0</v>
      </c>
      <c r="Z34" s="251">
        <v>0</v>
      </c>
      <c r="AA34" s="251">
        <v>0</v>
      </c>
      <c r="AB34" s="252">
        <v>463556</v>
      </c>
      <c r="AC34" s="250">
        <v>38403</v>
      </c>
      <c r="AD34" s="251">
        <v>25868</v>
      </c>
      <c r="AE34" s="251">
        <v>950</v>
      </c>
      <c r="AF34" s="251">
        <v>2010</v>
      </c>
      <c r="AG34" s="251">
        <v>4350</v>
      </c>
      <c r="AH34" s="251">
        <v>995</v>
      </c>
      <c r="AI34" s="251">
        <v>975</v>
      </c>
      <c r="AJ34" s="251">
        <v>2736</v>
      </c>
      <c r="AK34" s="251">
        <v>480</v>
      </c>
      <c r="AL34" s="251">
        <v>0</v>
      </c>
      <c r="AM34" s="251">
        <v>70269</v>
      </c>
      <c r="AN34" s="251">
        <v>0</v>
      </c>
      <c r="AO34" s="251"/>
      <c r="AP34" s="251"/>
      <c r="AQ34" s="251"/>
      <c r="AR34" s="251"/>
      <c r="AS34" s="251"/>
      <c r="AT34" s="251">
        <v>201</v>
      </c>
      <c r="AU34" s="251"/>
      <c r="AV34" s="251"/>
      <c r="AW34" s="251"/>
      <c r="AX34" s="251"/>
      <c r="AY34" s="251">
        <v>47036</v>
      </c>
      <c r="AZ34" s="252">
        <v>194273</v>
      </c>
      <c r="BA34" s="251">
        <v>4923</v>
      </c>
      <c r="BB34" s="251">
        <v>4923</v>
      </c>
      <c r="BC34" s="251">
        <v>4967</v>
      </c>
      <c r="BD34" s="251">
        <v>2461</v>
      </c>
      <c r="BE34" s="252">
        <v>17274</v>
      </c>
      <c r="BF34" s="250">
        <v>11378</v>
      </c>
      <c r="BG34" s="251">
        <v>800</v>
      </c>
      <c r="BH34" s="251">
        <v>0</v>
      </c>
      <c r="BI34" s="252">
        <v>12178</v>
      </c>
      <c r="BJ34" s="263">
        <v>0</v>
      </c>
      <c r="BK34" s="251">
        <v>0</v>
      </c>
      <c r="BL34" s="251">
        <v>1710</v>
      </c>
      <c r="BM34" s="218">
        <v>1710</v>
      </c>
      <c r="BN34" s="264">
        <v>688991</v>
      </c>
      <c r="BO34" s="218">
        <v>0</v>
      </c>
      <c r="BP34" s="219">
        <v>688991</v>
      </c>
      <c r="BQ34" s="220">
        <v>688993</v>
      </c>
    </row>
    <row r="35" spans="1:69">
      <c r="A35" s="198" t="s">
        <v>217</v>
      </c>
      <c r="B35" s="260">
        <v>140</v>
      </c>
      <c r="C35" s="261">
        <v>24</v>
      </c>
      <c r="D35" s="201">
        <v>164</v>
      </c>
      <c r="E35" s="260">
        <v>3</v>
      </c>
      <c r="F35" s="249">
        <v>0</v>
      </c>
      <c r="G35" s="260">
        <v>7</v>
      </c>
      <c r="H35" s="261"/>
      <c r="I35" s="201">
        <v>7</v>
      </c>
      <c r="J35" s="262"/>
      <c r="K35" s="199">
        <v>629</v>
      </c>
      <c r="L35" s="201">
        <v>5211</v>
      </c>
      <c r="M35" s="206">
        <v>15.5</v>
      </c>
      <c r="N35" s="207">
        <v>17</v>
      </c>
      <c r="O35" s="207">
        <v>30</v>
      </c>
      <c r="P35" s="207">
        <v>77.5</v>
      </c>
      <c r="Q35" s="207">
        <v>0</v>
      </c>
      <c r="R35" s="207">
        <v>0</v>
      </c>
      <c r="S35" s="207">
        <v>0</v>
      </c>
      <c r="T35" s="208">
        <v>140</v>
      </c>
      <c r="U35" s="250">
        <v>41364</v>
      </c>
      <c r="V35" s="251">
        <v>46802</v>
      </c>
      <c r="W35" s="251">
        <v>71621</v>
      </c>
      <c r="X35" s="251">
        <v>168553</v>
      </c>
      <c r="Y35" s="251">
        <v>0</v>
      </c>
      <c r="Z35" s="251">
        <v>0</v>
      </c>
      <c r="AA35" s="251">
        <v>0</v>
      </c>
      <c r="AB35" s="252">
        <v>328340</v>
      </c>
      <c r="AC35" s="250">
        <v>38403</v>
      </c>
      <c r="AD35" s="251">
        <v>25868</v>
      </c>
      <c r="AE35" s="251">
        <v>950</v>
      </c>
      <c r="AF35" s="251">
        <v>2010</v>
      </c>
      <c r="AG35" s="251">
        <v>4350</v>
      </c>
      <c r="AH35" s="251">
        <v>995</v>
      </c>
      <c r="AI35" s="251">
        <v>975</v>
      </c>
      <c r="AJ35" s="251">
        <v>2736</v>
      </c>
      <c r="AK35" s="251">
        <v>480</v>
      </c>
      <c r="AL35" s="251">
        <v>0</v>
      </c>
      <c r="AM35" s="251">
        <v>68535</v>
      </c>
      <c r="AN35" s="251">
        <v>0</v>
      </c>
      <c r="AO35" s="251"/>
      <c r="AP35" s="251"/>
      <c r="AQ35" s="251"/>
      <c r="AR35" s="251"/>
      <c r="AS35" s="251"/>
      <c r="AT35" s="251">
        <v>201</v>
      </c>
      <c r="AU35" s="251"/>
      <c r="AV35" s="251"/>
      <c r="AW35" s="251"/>
      <c r="AX35" s="251"/>
      <c r="AY35" s="251">
        <v>58795</v>
      </c>
      <c r="AZ35" s="252">
        <v>204298</v>
      </c>
      <c r="BA35" s="251">
        <v>3460</v>
      </c>
      <c r="BB35" s="251">
        <v>3460</v>
      </c>
      <c r="BC35" s="251">
        <v>3491</v>
      </c>
      <c r="BD35" s="251">
        <v>1730</v>
      </c>
      <c r="BE35" s="252">
        <v>12141</v>
      </c>
      <c r="BF35" s="250">
        <v>8850</v>
      </c>
      <c r="BG35" s="251">
        <v>600</v>
      </c>
      <c r="BH35" s="251">
        <v>0</v>
      </c>
      <c r="BI35" s="252">
        <v>9450</v>
      </c>
      <c r="BJ35" s="263">
        <v>0</v>
      </c>
      <c r="BK35" s="251">
        <v>0</v>
      </c>
      <c r="BL35" s="251">
        <v>1283</v>
      </c>
      <c r="BM35" s="218">
        <v>1283</v>
      </c>
      <c r="BN35" s="264">
        <v>555512</v>
      </c>
      <c r="BO35" s="218">
        <v>0</v>
      </c>
      <c r="BP35" s="219">
        <v>555512</v>
      </c>
      <c r="BQ35" s="220">
        <v>555512</v>
      </c>
    </row>
    <row r="36" spans="1:69">
      <c r="A36" s="198" t="s">
        <v>218</v>
      </c>
      <c r="B36" s="260">
        <v>132</v>
      </c>
      <c r="C36" s="261">
        <v>23</v>
      </c>
      <c r="D36" s="201">
        <v>155</v>
      </c>
      <c r="E36" s="260">
        <v>6</v>
      </c>
      <c r="F36" s="249">
        <v>0</v>
      </c>
      <c r="G36" s="260">
        <v>21</v>
      </c>
      <c r="H36" s="261"/>
      <c r="I36" s="201">
        <v>21</v>
      </c>
      <c r="J36" s="262"/>
      <c r="K36" s="199">
        <v>625</v>
      </c>
      <c r="L36" s="201">
        <v>1835</v>
      </c>
      <c r="M36" s="206">
        <v>20</v>
      </c>
      <c r="N36" s="207">
        <v>34.5</v>
      </c>
      <c r="O36" s="207">
        <v>84</v>
      </c>
      <c r="P36" s="207">
        <v>0</v>
      </c>
      <c r="Q36" s="207">
        <v>0</v>
      </c>
      <c r="R36" s="207">
        <v>0</v>
      </c>
      <c r="S36" s="207">
        <v>0</v>
      </c>
      <c r="T36" s="208">
        <v>138.5</v>
      </c>
      <c r="U36" s="250">
        <v>53373</v>
      </c>
      <c r="V36" s="251">
        <v>94981</v>
      </c>
      <c r="W36" s="251">
        <v>200539</v>
      </c>
      <c r="X36" s="251">
        <v>0</v>
      </c>
      <c r="Y36" s="251">
        <v>0</v>
      </c>
      <c r="Z36" s="251">
        <v>0</v>
      </c>
      <c r="AA36" s="251">
        <v>0</v>
      </c>
      <c r="AB36" s="252">
        <v>348893</v>
      </c>
      <c r="AC36" s="250">
        <v>38403</v>
      </c>
      <c r="AD36" s="251">
        <v>25868</v>
      </c>
      <c r="AE36" s="251">
        <v>950</v>
      </c>
      <c r="AF36" s="251">
        <v>2010</v>
      </c>
      <c r="AG36" s="251">
        <v>4350</v>
      </c>
      <c r="AH36" s="251">
        <v>995</v>
      </c>
      <c r="AI36" s="251">
        <v>975</v>
      </c>
      <c r="AJ36" s="251">
        <v>2736</v>
      </c>
      <c r="AK36" s="251">
        <v>480</v>
      </c>
      <c r="AL36" s="251">
        <v>0</v>
      </c>
      <c r="AM36" s="251">
        <v>58535</v>
      </c>
      <c r="AN36" s="251">
        <v>0</v>
      </c>
      <c r="AO36" s="251"/>
      <c r="AP36" s="251"/>
      <c r="AQ36" s="251"/>
      <c r="AR36" s="251"/>
      <c r="AS36" s="251"/>
      <c r="AT36" s="251">
        <v>201</v>
      </c>
      <c r="AU36" s="251"/>
      <c r="AV36" s="251"/>
      <c r="AW36" s="251"/>
      <c r="AX36" s="251"/>
      <c r="AY36" s="251">
        <v>58795</v>
      </c>
      <c r="AZ36" s="252">
        <v>194298</v>
      </c>
      <c r="BA36" s="251">
        <v>3438</v>
      </c>
      <c r="BB36" s="251">
        <v>3438</v>
      </c>
      <c r="BC36" s="251">
        <v>3469</v>
      </c>
      <c r="BD36" s="251">
        <v>1719</v>
      </c>
      <c r="BE36" s="252">
        <v>12064</v>
      </c>
      <c r="BF36" s="250">
        <v>26549</v>
      </c>
      <c r="BG36" s="251">
        <v>1200</v>
      </c>
      <c r="BH36" s="251">
        <v>0</v>
      </c>
      <c r="BI36" s="252">
        <v>27749</v>
      </c>
      <c r="BJ36" s="263">
        <v>0</v>
      </c>
      <c r="BK36" s="251">
        <v>0</v>
      </c>
      <c r="BL36" s="251">
        <v>2565</v>
      </c>
      <c r="BM36" s="218">
        <v>2565</v>
      </c>
      <c r="BN36" s="264">
        <v>585569</v>
      </c>
      <c r="BO36" s="218">
        <v>0</v>
      </c>
      <c r="BP36" s="219">
        <v>585569</v>
      </c>
      <c r="BQ36" s="220">
        <v>585570</v>
      </c>
    </row>
    <row r="37" spans="1:69">
      <c r="A37" s="198" t="s">
        <v>219</v>
      </c>
      <c r="B37" s="260">
        <v>176</v>
      </c>
      <c r="C37" s="261">
        <v>0</v>
      </c>
      <c r="D37" s="201">
        <v>176</v>
      </c>
      <c r="E37" s="260">
        <v>15</v>
      </c>
      <c r="F37" s="249">
        <v>0</v>
      </c>
      <c r="G37" s="260">
        <v>17</v>
      </c>
      <c r="H37" s="261"/>
      <c r="I37" s="201">
        <v>17</v>
      </c>
      <c r="J37" s="262"/>
      <c r="K37" s="199">
        <v>709</v>
      </c>
      <c r="L37" s="201">
        <v>6232</v>
      </c>
      <c r="M37" s="206">
        <v>0</v>
      </c>
      <c r="N37" s="207">
        <v>0</v>
      </c>
      <c r="O37" s="207">
        <v>0</v>
      </c>
      <c r="P37" s="207">
        <v>178.5</v>
      </c>
      <c r="Q37" s="207">
        <v>0</v>
      </c>
      <c r="R37" s="207">
        <v>0</v>
      </c>
      <c r="S37" s="207">
        <v>0</v>
      </c>
      <c r="T37" s="208">
        <v>178.5</v>
      </c>
      <c r="U37" s="250">
        <v>0</v>
      </c>
      <c r="V37" s="251">
        <v>0</v>
      </c>
      <c r="W37" s="251">
        <v>0</v>
      </c>
      <c r="X37" s="251">
        <v>388216</v>
      </c>
      <c r="Y37" s="251">
        <v>0</v>
      </c>
      <c r="Z37" s="251">
        <v>0</v>
      </c>
      <c r="AA37" s="251">
        <v>0</v>
      </c>
      <c r="AB37" s="252">
        <v>388216</v>
      </c>
      <c r="AC37" s="250">
        <v>38403</v>
      </c>
      <c r="AD37" s="251">
        <v>25868</v>
      </c>
      <c r="AE37" s="251">
        <v>950</v>
      </c>
      <c r="AF37" s="251">
        <v>2010</v>
      </c>
      <c r="AG37" s="251">
        <v>4350</v>
      </c>
      <c r="AH37" s="251">
        <v>995</v>
      </c>
      <c r="AI37" s="251">
        <v>975</v>
      </c>
      <c r="AJ37" s="251">
        <v>2736</v>
      </c>
      <c r="AK37" s="251">
        <v>480</v>
      </c>
      <c r="AL37" s="251">
        <v>0</v>
      </c>
      <c r="AM37" s="251">
        <v>58535</v>
      </c>
      <c r="AN37" s="251">
        <v>0</v>
      </c>
      <c r="AO37" s="251"/>
      <c r="AP37" s="251"/>
      <c r="AQ37" s="251"/>
      <c r="AR37" s="251"/>
      <c r="AS37" s="251"/>
      <c r="AT37" s="251">
        <v>201</v>
      </c>
      <c r="AU37" s="251"/>
      <c r="AV37" s="251"/>
      <c r="AW37" s="251"/>
      <c r="AX37" s="251"/>
      <c r="AY37" s="251">
        <v>47036</v>
      </c>
      <c r="AZ37" s="252">
        <v>182539</v>
      </c>
      <c r="BA37" s="251">
        <v>3900</v>
      </c>
      <c r="BB37" s="251">
        <v>3900</v>
      </c>
      <c r="BC37" s="251">
        <v>3935</v>
      </c>
      <c r="BD37" s="251">
        <v>1950</v>
      </c>
      <c r="BE37" s="252">
        <v>13685</v>
      </c>
      <c r="BF37" s="250">
        <v>21492</v>
      </c>
      <c r="BG37" s="251">
        <v>3001</v>
      </c>
      <c r="BH37" s="251">
        <v>0</v>
      </c>
      <c r="BI37" s="252">
        <v>24493</v>
      </c>
      <c r="BJ37" s="263">
        <v>0</v>
      </c>
      <c r="BK37" s="251">
        <v>0</v>
      </c>
      <c r="BL37" s="251">
        <v>6413</v>
      </c>
      <c r="BM37" s="218">
        <v>6413</v>
      </c>
      <c r="BN37" s="264">
        <v>615346</v>
      </c>
      <c r="BO37" s="218">
        <v>30850</v>
      </c>
      <c r="BP37" s="219">
        <v>646196</v>
      </c>
      <c r="BQ37" s="220">
        <v>646196</v>
      </c>
    </row>
    <row r="38" spans="1:69">
      <c r="A38" s="198" t="s">
        <v>220</v>
      </c>
      <c r="B38" s="260">
        <v>379</v>
      </c>
      <c r="C38" s="261">
        <v>38</v>
      </c>
      <c r="D38" s="201">
        <v>417</v>
      </c>
      <c r="E38" s="260">
        <v>43</v>
      </c>
      <c r="F38" s="249">
        <v>0</v>
      </c>
      <c r="G38" s="260">
        <v>25</v>
      </c>
      <c r="H38" s="261"/>
      <c r="I38" s="201">
        <v>25</v>
      </c>
      <c r="J38" s="262"/>
      <c r="K38" s="199">
        <v>2030</v>
      </c>
      <c r="L38" s="201">
        <v>27170</v>
      </c>
      <c r="M38" s="206">
        <v>24.75</v>
      </c>
      <c r="N38" s="207">
        <v>39</v>
      </c>
      <c r="O38" s="207">
        <v>97</v>
      </c>
      <c r="P38" s="207">
        <v>200</v>
      </c>
      <c r="Q38" s="207">
        <v>0</v>
      </c>
      <c r="R38" s="207">
        <v>0</v>
      </c>
      <c r="S38" s="207">
        <v>0</v>
      </c>
      <c r="T38" s="208">
        <v>360.75</v>
      </c>
      <c r="U38" s="250">
        <v>66049</v>
      </c>
      <c r="V38" s="251">
        <v>107370</v>
      </c>
      <c r="W38" s="251">
        <v>231575</v>
      </c>
      <c r="X38" s="251">
        <v>434975</v>
      </c>
      <c r="Y38" s="251">
        <v>0</v>
      </c>
      <c r="Z38" s="251">
        <v>0</v>
      </c>
      <c r="AA38" s="251">
        <v>0</v>
      </c>
      <c r="AB38" s="252">
        <v>839969</v>
      </c>
      <c r="AC38" s="250">
        <v>38403</v>
      </c>
      <c r="AD38" s="251">
        <v>25868</v>
      </c>
      <c r="AE38" s="251">
        <v>950</v>
      </c>
      <c r="AF38" s="251">
        <v>2010</v>
      </c>
      <c r="AG38" s="251">
        <v>4350</v>
      </c>
      <c r="AH38" s="251">
        <v>995</v>
      </c>
      <c r="AI38" s="251">
        <v>975</v>
      </c>
      <c r="AJ38" s="251">
        <v>2736</v>
      </c>
      <c r="AK38" s="251">
        <v>480</v>
      </c>
      <c r="AL38" s="251">
        <v>0</v>
      </c>
      <c r="AM38" s="251">
        <v>77634</v>
      </c>
      <c r="AN38" s="251">
        <v>28443</v>
      </c>
      <c r="AO38" s="251"/>
      <c r="AP38" s="251"/>
      <c r="AQ38" s="251"/>
      <c r="AR38" s="251">
        <v>4490</v>
      </c>
      <c r="AS38" s="251"/>
      <c r="AT38" s="251">
        <v>201</v>
      </c>
      <c r="AU38" s="251"/>
      <c r="AV38" s="251"/>
      <c r="AW38" s="251"/>
      <c r="AX38" s="251"/>
      <c r="AY38" s="251">
        <v>0</v>
      </c>
      <c r="AZ38" s="252">
        <v>187535</v>
      </c>
      <c r="BA38" s="251">
        <v>11165</v>
      </c>
      <c r="BB38" s="251">
        <v>11165</v>
      </c>
      <c r="BC38" s="251">
        <v>11267</v>
      </c>
      <c r="BD38" s="251">
        <v>5583</v>
      </c>
      <c r="BE38" s="252">
        <v>39180</v>
      </c>
      <c r="BF38" s="250">
        <v>31606</v>
      </c>
      <c r="BG38" s="251">
        <v>8604</v>
      </c>
      <c r="BH38" s="251">
        <v>0</v>
      </c>
      <c r="BI38" s="252">
        <v>40210</v>
      </c>
      <c r="BJ38" s="263">
        <v>0</v>
      </c>
      <c r="BK38" s="251">
        <v>0</v>
      </c>
      <c r="BL38" s="251">
        <v>18383</v>
      </c>
      <c r="BM38" s="218">
        <v>18383</v>
      </c>
      <c r="BN38" s="264">
        <v>1125277</v>
      </c>
      <c r="BO38" s="218">
        <v>59628</v>
      </c>
      <c r="BP38" s="219">
        <v>1184905</v>
      </c>
      <c r="BQ38" s="220">
        <v>1184905</v>
      </c>
    </row>
    <row r="39" spans="1:69">
      <c r="A39" s="198" t="s">
        <v>221</v>
      </c>
      <c r="B39" s="260">
        <v>210</v>
      </c>
      <c r="C39" s="261">
        <v>13</v>
      </c>
      <c r="D39" s="201">
        <v>223</v>
      </c>
      <c r="E39" s="260">
        <v>23</v>
      </c>
      <c r="F39" s="249">
        <v>0</v>
      </c>
      <c r="G39" s="260">
        <v>13</v>
      </c>
      <c r="H39" s="261"/>
      <c r="I39" s="201">
        <v>13</v>
      </c>
      <c r="J39" s="262"/>
      <c r="K39" s="199">
        <v>899</v>
      </c>
      <c r="L39" s="201">
        <v>27931</v>
      </c>
      <c r="M39" s="206">
        <v>21</v>
      </c>
      <c r="N39" s="207">
        <v>27</v>
      </c>
      <c r="O39" s="207">
        <v>60.5</v>
      </c>
      <c r="P39" s="207">
        <v>116.5</v>
      </c>
      <c r="Q39" s="207">
        <v>0</v>
      </c>
      <c r="R39" s="207">
        <v>0</v>
      </c>
      <c r="S39" s="207">
        <v>0</v>
      </c>
      <c r="T39" s="208">
        <v>225</v>
      </c>
      <c r="U39" s="250">
        <v>56042</v>
      </c>
      <c r="V39" s="251">
        <v>74333</v>
      </c>
      <c r="W39" s="251">
        <v>144436</v>
      </c>
      <c r="X39" s="251">
        <v>253373</v>
      </c>
      <c r="Y39" s="251">
        <v>0</v>
      </c>
      <c r="Z39" s="251">
        <v>0</v>
      </c>
      <c r="AA39" s="251">
        <v>0</v>
      </c>
      <c r="AB39" s="252">
        <v>528184</v>
      </c>
      <c r="AC39" s="250">
        <v>38403</v>
      </c>
      <c r="AD39" s="251">
        <v>25868</v>
      </c>
      <c r="AE39" s="251">
        <v>950</v>
      </c>
      <c r="AF39" s="251">
        <v>2010</v>
      </c>
      <c r="AG39" s="251">
        <v>4350</v>
      </c>
      <c r="AH39" s="251">
        <v>995</v>
      </c>
      <c r="AI39" s="251">
        <v>975</v>
      </c>
      <c r="AJ39" s="251">
        <v>2736</v>
      </c>
      <c r="AK39" s="251">
        <v>480</v>
      </c>
      <c r="AL39" s="251">
        <v>0</v>
      </c>
      <c r="AM39" s="251">
        <v>70269</v>
      </c>
      <c r="AN39" s="251">
        <v>0</v>
      </c>
      <c r="AO39" s="251"/>
      <c r="AP39" s="251"/>
      <c r="AQ39" s="251"/>
      <c r="AR39" s="251"/>
      <c r="AS39" s="251"/>
      <c r="AT39" s="251">
        <v>201</v>
      </c>
      <c r="AU39" s="251"/>
      <c r="AV39" s="251"/>
      <c r="AW39" s="251"/>
      <c r="AX39" s="251"/>
      <c r="AY39" s="251">
        <v>47036</v>
      </c>
      <c r="AZ39" s="252">
        <v>194273</v>
      </c>
      <c r="BA39" s="251">
        <v>4945</v>
      </c>
      <c r="BB39" s="251">
        <v>4945</v>
      </c>
      <c r="BC39" s="251">
        <v>4989</v>
      </c>
      <c r="BD39" s="251">
        <v>2472</v>
      </c>
      <c r="BE39" s="252">
        <v>17351</v>
      </c>
      <c r="BF39" s="250">
        <v>16435</v>
      </c>
      <c r="BG39" s="251">
        <v>4602</v>
      </c>
      <c r="BH39" s="251">
        <v>0</v>
      </c>
      <c r="BI39" s="252">
        <v>21037</v>
      </c>
      <c r="BJ39" s="263">
        <v>0</v>
      </c>
      <c r="BK39" s="251">
        <v>0</v>
      </c>
      <c r="BL39" s="251">
        <v>9833</v>
      </c>
      <c r="BM39" s="218">
        <v>9833</v>
      </c>
      <c r="BN39" s="264">
        <v>770678</v>
      </c>
      <c r="BO39" s="218">
        <v>-28511</v>
      </c>
      <c r="BP39" s="219">
        <v>742167</v>
      </c>
      <c r="BQ39" s="220">
        <v>742169</v>
      </c>
    </row>
    <row r="40" spans="1:69">
      <c r="A40" s="198" t="s">
        <v>222</v>
      </c>
      <c r="B40" s="260">
        <v>126</v>
      </c>
      <c r="C40" s="261">
        <v>0</v>
      </c>
      <c r="D40" s="201">
        <v>126</v>
      </c>
      <c r="E40" s="260">
        <v>22</v>
      </c>
      <c r="F40" s="249">
        <v>0</v>
      </c>
      <c r="G40" s="260">
        <v>13</v>
      </c>
      <c r="H40" s="261"/>
      <c r="I40" s="201">
        <v>13</v>
      </c>
      <c r="J40" s="262"/>
      <c r="K40" s="199">
        <v>550</v>
      </c>
      <c r="L40" s="201">
        <v>12110</v>
      </c>
      <c r="M40" s="206">
        <v>0</v>
      </c>
      <c r="N40" s="207">
        <v>17</v>
      </c>
      <c r="O40" s="207">
        <v>36.5</v>
      </c>
      <c r="P40" s="207">
        <v>71.5</v>
      </c>
      <c r="Q40" s="207">
        <v>0</v>
      </c>
      <c r="R40" s="207">
        <v>0</v>
      </c>
      <c r="S40" s="207">
        <v>0</v>
      </c>
      <c r="T40" s="208">
        <v>125</v>
      </c>
      <c r="U40" s="250">
        <v>0</v>
      </c>
      <c r="V40" s="251">
        <v>46802</v>
      </c>
      <c r="W40" s="251">
        <v>87139</v>
      </c>
      <c r="X40" s="251">
        <v>155504</v>
      </c>
      <c r="Y40" s="251">
        <v>0</v>
      </c>
      <c r="Z40" s="251">
        <v>0</v>
      </c>
      <c r="AA40" s="251">
        <v>0</v>
      </c>
      <c r="AB40" s="252">
        <v>289445</v>
      </c>
      <c r="AC40" s="250">
        <v>38403</v>
      </c>
      <c r="AD40" s="251">
        <v>25868</v>
      </c>
      <c r="AE40" s="251">
        <v>950</v>
      </c>
      <c r="AF40" s="251">
        <v>2010</v>
      </c>
      <c r="AG40" s="251">
        <v>4350</v>
      </c>
      <c r="AH40" s="251">
        <v>995</v>
      </c>
      <c r="AI40" s="251">
        <v>975</v>
      </c>
      <c r="AJ40" s="251">
        <v>2736</v>
      </c>
      <c r="AK40" s="251">
        <v>480</v>
      </c>
      <c r="AL40" s="251">
        <v>0</v>
      </c>
      <c r="AM40" s="251">
        <v>68535</v>
      </c>
      <c r="AN40" s="251">
        <v>6661</v>
      </c>
      <c r="AO40" s="251"/>
      <c r="AP40" s="251"/>
      <c r="AQ40" s="251"/>
      <c r="AR40" s="251"/>
      <c r="AS40" s="251"/>
      <c r="AT40" s="251">
        <v>201</v>
      </c>
      <c r="AU40" s="251"/>
      <c r="AV40" s="251"/>
      <c r="AW40" s="251"/>
      <c r="AX40" s="251"/>
      <c r="AY40" s="251">
        <v>58795</v>
      </c>
      <c r="AZ40" s="252">
        <v>210959</v>
      </c>
      <c r="BA40" s="251">
        <v>3025</v>
      </c>
      <c r="BB40" s="251">
        <v>3025</v>
      </c>
      <c r="BC40" s="251">
        <v>3053</v>
      </c>
      <c r="BD40" s="251">
        <v>1513</v>
      </c>
      <c r="BE40" s="252">
        <v>10616</v>
      </c>
      <c r="BF40" s="250">
        <v>16435</v>
      </c>
      <c r="BG40" s="251">
        <v>4402</v>
      </c>
      <c r="BH40" s="251">
        <v>0</v>
      </c>
      <c r="BI40" s="252">
        <v>20837</v>
      </c>
      <c r="BJ40" s="263">
        <v>0</v>
      </c>
      <c r="BK40" s="251">
        <v>0</v>
      </c>
      <c r="BL40" s="251">
        <v>9405</v>
      </c>
      <c r="BM40" s="218">
        <v>9405</v>
      </c>
      <c r="BN40" s="264">
        <v>541262</v>
      </c>
      <c r="BO40" s="218">
        <v>0</v>
      </c>
      <c r="BP40" s="219">
        <v>541262</v>
      </c>
      <c r="BQ40" s="220">
        <v>541263</v>
      </c>
    </row>
    <row r="41" spans="1:69">
      <c r="A41" s="198" t="s">
        <v>223</v>
      </c>
      <c r="B41" s="260">
        <v>350</v>
      </c>
      <c r="C41" s="261">
        <v>32</v>
      </c>
      <c r="D41" s="201">
        <v>382</v>
      </c>
      <c r="E41" s="260">
        <v>23</v>
      </c>
      <c r="F41" s="249">
        <v>0</v>
      </c>
      <c r="G41" s="260">
        <v>3</v>
      </c>
      <c r="H41" s="261"/>
      <c r="I41" s="201">
        <v>3</v>
      </c>
      <c r="J41" s="262"/>
      <c r="K41" s="199">
        <v>1203</v>
      </c>
      <c r="L41" s="201">
        <v>8985</v>
      </c>
      <c r="M41" s="206">
        <v>32</v>
      </c>
      <c r="N41" s="207">
        <v>50</v>
      </c>
      <c r="O41" s="207">
        <v>101.5</v>
      </c>
      <c r="P41" s="207">
        <v>205.5</v>
      </c>
      <c r="Q41" s="207">
        <v>0</v>
      </c>
      <c r="R41" s="207">
        <v>0</v>
      </c>
      <c r="S41" s="207">
        <v>0</v>
      </c>
      <c r="T41" s="208">
        <v>389</v>
      </c>
      <c r="U41" s="250">
        <v>85397</v>
      </c>
      <c r="V41" s="251">
        <v>137653</v>
      </c>
      <c r="W41" s="251">
        <v>242318</v>
      </c>
      <c r="X41" s="251">
        <v>446937</v>
      </c>
      <c r="Y41" s="251">
        <v>0</v>
      </c>
      <c r="Z41" s="251">
        <v>0</v>
      </c>
      <c r="AA41" s="251">
        <v>0</v>
      </c>
      <c r="AB41" s="252">
        <v>912305</v>
      </c>
      <c r="AC41" s="250">
        <v>38403</v>
      </c>
      <c r="AD41" s="251">
        <v>25868</v>
      </c>
      <c r="AE41" s="251">
        <v>950</v>
      </c>
      <c r="AF41" s="251">
        <v>2010</v>
      </c>
      <c r="AG41" s="251">
        <v>4350</v>
      </c>
      <c r="AH41" s="251">
        <v>995</v>
      </c>
      <c r="AI41" s="251">
        <v>975</v>
      </c>
      <c r="AJ41" s="251">
        <v>2736</v>
      </c>
      <c r="AK41" s="251">
        <v>480</v>
      </c>
      <c r="AL41" s="251">
        <v>0</v>
      </c>
      <c r="AM41" s="251">
        <v>81580</v>
      </c>
      <c r="AN41" s="251">
        <v>16343</v>
      </c>
      <c r="AO41" s="251"/>
      <c r="AP41" s="251"/>
      <c r="AQ41" s="251"/>
      <c r="AR41" s="251"/>
      <c r="AS41" s="251"/>
      <c r="AT41" s="251">
        <v>201</v>
      </c>
      <c r="AU41" s="251"/>
      <c r="AV41" s="251"/>
      <c r="AW41" s="251"/>
      <c r="AX41" s="251"/>
      <c r="AY41" s="251">
        <v>0</v>
      </c>
      <c r="AZ41" s="252">
        <v>174891</v>
      </c>
      <c r="BA41" s="251">
        <v>6617</v>
      </c>
      <c r="BB41" s="251">
        <v>6617</v>
      </c>
      <c r="BC41" s="251">
        <v>6677</v>
      </c>
      <c r="BD41" s="251">
        <v>3308</v>
      </c>
      <c r="BE41" s="252">
        <v>23219</v>
      </c>
      <c r="BF41" s="250">
        <v>3793</v>
      </c>
      <c r="BG41" s="251">
        <v>4602</v>
      </c>
      <c r="BH41" s="251">
        <v>0</v>
      </c>
      <c r="BI41" s="252">
        <v>8395</v>
      </c>
      <c r="BJ41" s="263">
        <v>0</v>
      </c>
      <c r="BK41" s="251">
        <v>0</v>
      </c>
      <c r="BL41" s="251">
        <v>9833</v>
      </c>
      <c r="BM41" s="218">
        <v>9833</v>
      </c>
      <c r="BN41" s="264">
        <v>1128643</v>
      </c>
      <c r="BO41" s="218">
        <v>0</v>
      </c>
      <c r="BP41" s="219">
        <v>1128643</v>
      </c>
      <c r="BQ41" s="220">
        <v>1128643</v>
      </c>
    </row>
    <row r="42" spans="1:69">
      <c r="A42" s="198" t="s">
        <v>224</v>
      </c>
      <c r="B42" s="260">
        <v>420</v>
      </c>
      <c r="C42" s="261">
        <v>45</v>
      </c>
      <c r="D42" s="201">
        <v>465</v>
      </c>
      <c r="E42" s="260">
        <v>21</v>
      </c>
      <c r="F42" s="249">
        <v>0</v>
      </c>
      <c r="G42" s="260">
        <v>20</v>
      </c>
      <c r="H42" s="261"/>
      <c r="I42" s="201">
        <v>20</v>
      </c>
      <c r="J42" s="262"/>
      <c r="K42" s="199">
        <v>2137</v>
      </c>
      <c r="L42" s="201">
        <v>2782</v>
      </c>
      <c r="M42" s="206">
        <v>45</v>
      </c>
      <c r="N42" s="207">
        <v>61</v>
      </c>
      <c r="O42" s="207">
        <v>131</v>
      </c>
      <c r="P42" s="207">
        <v>276</v>
      </c>
      <c r="Q42" s="207">
        <v>0</v>
      </c>
      <c r="R42" s="207">
        <v>0</v>
      </c>
      <c r="S42" s="207">
        <v>0</v>
      </c>
      <c r="T42" s="208">
        <v>513</v>
      </c>
      <c r="U42" s="250">
        <v>120090</v>
      </c>
      <c r="V42" s="251">
        <v>167937</v>
      </c>
      <c r="W42" s="251">
        <v>312745</v>
      </c>
      <c r="X42" s="251">
        <v>600266</v>
      </c>
      <c r="Y42" s="251">
        <v>0</v>
      </c>
      <c r="Z42" s="251">
        <v>0</v>
      </c>
      <c r="AA42" s="251">
        <v>0</v>
      </c>
      <c r="AB42" s="252">
        <v>1201038</v>
      </c>
      <c r="AC42" s="250">
        <v>51204</v>
      </c>
      <c r="AD42" s="251">
        <v>38802</v>
      </c>
      <c r="AE42" s="251">
        <v>950</v>
      </c>
      <c r="AF42" s="251">
        <v>2010</v>
      </c>
      <c r="AG42" s="251">
        <v>4350</v>
      </c>
      <c r="AH42" s="251">
        <v>995</v>
      </c>
      <c r="AI42" s="251">
        <v>975</v>
      </c>
      <c r="AJ42" s="251">
        <v>2736</v>
      </c>
      <c r="AK42" s="251">
        <v>480</v>
      </c>
      <c r="AL42" s="251">
        <v>0</v>
      </c>
      <c r="AM42" s="251">
        <v>81580</v>
      </c>
      <c r="AN42" s="251">
        <v>19711</v>
      </c>
      <c r="AO42" s="251"/>
      <c r="AP42" s="251"/>
      <c r="AQ42" s="251">
        <v>90000</v>
      </c>
      <c r="AR42" s="251"/>
      <c r="AS42" s="251"/>
      <c r="AT42" s="251">
        <v>201</v>
      </c>
      <c r="AU42" s="251"/>
      <c r="AV42" s="251"/>
      <c r="AW42" s="251"/>
      <c r="AX42" s="251"/>
      <c r="AY42" s="251">
        <v>0</v>
      </c>
      <c r="AZ42" s="252">
        <v>293994</v>
      </c>
      <c r="BA42" s="251">
        <v>11754</v>
      </c>
      <c r="BB42" s="251">
        <v>11754</v>
      </c>
      <c r="BC42" s="251">
        <v>11860</v>
      </c>
      <c r="BD42" s="251">
        <v>5877</v>
      </c>
      <c r="BE42" s="252">
        <v>41245</v>
      </c>
      <c r="BF42" s="250">
        <v>25284</v>
      </c>
      <c r="BG42" s="251">
        <v>4202</v>
      </c>
      <c r="BH42" s="251">
        <v>0</v>
      </c>
      <c r="BI42" s="252">
        <v>29486</v>
      </c>
      <c r="BJ42" s="263">
        <v>0</v>
      </c>
      <c r="BK42" s="251">
        <v>0</v>
      </c>
      <c r="BL42" s="251">
        <v>8978</v>
      </c>
      <c r="BM42" s="218">
        <v>8978</v>
      </c>
      <c r="BN42" s="264">
        <v>1574741</v>
      </c>
      <c r="BO42" s="218">
        <v>0</v>
      </c>
      <c r="BP42" s="219">
        <v>1574741</v>
      </c>
      <c r="BQ42" s="220">
        <v>1574741</v>
      </c>
    </row>
    <row r="43" spans="1:69">
      <c r="A43" s="198" t="s">
        <v>225</v>
      </c>
      <c r="B43" s="260">
        <v>127</v>
      </c>
      <c r="C43" s="261">
        <v>0</v>
      </c>
      <c r="D43" s="201">
        <v>127</v>
      </c>
      <c r="E43" s="260">
        <v>6</v>
      </c>
      <c r="F43" s="249">
        <v>0</v>
      </c>
      <c r="G43" s="260">
        <v>0</v>
      </c>
      <c r="H43" s="261"/>
      <c r="I43" s="201">
        <v>0</v>
      </c>
      <c r="J43" s="262"/>
      <c r="K43" s="199">
        <v>646</v>
      </c>
      <c r="L43" s="201">
        <v>6985</v>
      </c>
      <c r="M43" s="206">
        <v>0</v>
      </c>
      <c r="N43" s="207">
        <v>23.5</v>
      </c>
      <c r="O43" s="207">
        <v>42</v>
      </c>
      <c r="P43" s="207">
        <v>59</v>
      </c>
      <c r="Q43" s="207">
        <v>0</v>
      </c>
      <c r="R43" s="207">
        <v>0</v>
      </c>
      <c r="S43" s="207">
        <v>0</v>
      </c>
      <c r="T43" s="208">
        <v>124.5</v>
      </c>
      <c r="U43" s="250">
        <v>0</v>
      </c>
      <c r="V43" s="251">
        <v>64697</v>
      </c>
      <c r="W43" s="251">
        <v>100269</v>
      </c>
      <c r="X43" s="251">
        <v>128318</v>
      </c>
      <c r="Y43" s="251">
        <v>0</v>
      </c>
      <c r="Z43" s="251">
        <v>0</v>
      </c>
      <c r="AA43" s="251">
        <v>0</v>
      </c>
      <c r="AB43" s="252">
        <v>293284</v>
      </c>
      <c r="AC43" s="250">
        <v>38403</v>
      </c>
      <c r="AD43" s="251">
        <v>25868</v>
      </c>
      <c r="AE43" s="251">
        <v>950</v>
      </c>
      <c r="AF43" s="251">
        <v>2010</v>
      </c>
      <c r="AG43" s="251">
        <v>4350</v>
      </c>
      <c r="AH43" s="251">
        <v>995</v>
      </c>
      <c r="AI43" s="251">
        <v>975</v>
      </c>
      <c r="AJ43" s="251">
        <v>2736</v>
      </c>
      <c r="AK43" s="251">
        <v>480</v>
      </c>
      <c r="AL43" s="251">
        <v>0</v>
      </c>
      <c r="AM43" s="251">
        <v>63694</v>
      </c>
      <c r="AN43" s="251">
        <v>0</v>
      </c>
      <c r="AO43" s="251"/>
      <c r="AP43" s="251"/>
      <c r="AQ43" s="251"/>
      <c r="AR43" s="251"/>
      <c r="AS43" s="251"/>
      <c r="AT43" s="251">
        <v>201</v>
      </c>
      <c r="AU43" s="251"/>
      <c r="AV43" s="251"/>
      <c r="AW43" s="251"/>
      <c r="AX43" s="251"/>
      <c r="AY43" s="251">
        <v>58795</v>
      </c>
      <c r="AZ43" s="252">
        <v>199457</v>
      </c>
      <c r="BA43" s="251">
        <v>3553</v>
      </c>
      <c r="BB43" s="251">
        <v>3553</v>
      </c>
      <c r="BC43" s="251">
        <v>3585</v>
      </c>
      <c r="BD43" s="251">
        <v>1777</v>
      </c>
      <c r="BE43" s="252">
        <v>12468</v>
      </c>
      <c r="BF43" s="250">
        <v>0</v>
      </c>
      <c r="BG43" s="251">
        <v>1200</v>
      </c>
      <c r="BH43" s="251">
        <v>0</v>
      </c>
      <c r="BI43" s="252">
        <v>1200</v>
      </c>
      <c r="BJ43" s="263">
        <v>0</v>
      </c>
      <c r="BK43" s="251">
        <v>0</v>
      </c>
      <c r="BL43" s="251">
        <v>2565</v>
      </c>
      <c r="BM43" s="218">
        <v>2565</v>
      </c>
      <c r="BN43" s="264">
        <v>508974</v>
      </c>
      <c r="BO43" s="218">
        <v>-17559</v>
      </c>
      <c r="BP43" s="219">
        <v>491415</v>
      </c>
      <c r="BQ43" s="220">
        <v>491416</v>
      </c>
    </row>
    <row r="44" spans="1:69">
      <c r="A44" s="198" t="s">
        <v>226</v>
      </c>
      <c r="B44" s="260">
        <v>210</v>
      </c>
      <c r="C44" s="261">
        <v>26</v>
      </c>
      <c r="D44" s="201">
        <v>236</v>
      </c>
      <c r="E44" s="260">
        <v>5</v>
      </c>
      <c r="F44" s="249">
        <v>0</v>
      </c>
      <c r="G44" s="260">
        <v>8</v>
      </c>
      <c r="H44" s="261"/>
      <c r="I44" s="201">
        <v>8</v>
      </c>
      <c r="J44" s="262"/>
      <c r="K44" s="199">
        <v>1254</v>
      </c>
      <c r="L44" s="201">
        <v>18063</v>
      </c>
      <c r="M44" s="206">
        <v>26</v>
      </c>
      <c r="N44" s="207">
        <v>30</v>
      </c>
      <c r="O44" s="207">
        <v>59</v>
      </c>
      <c r="P44" s="207">
        <v>118</v>
      </c>
      <c r="Q44" s="207">
        <v>0</v>
      </c>
      <c r="R44" s="207">
        <v>0</v>
      </c>
      <c r="S44" s="207">
        <v>0</v>
      </c>
      <c r="T44" s="208">
        <v>233</v>
      </c>
      <c r="U44" s="250">
        <v>69385</v>
      </c>
      <c r="V44" s="251">
        <v>82592</v>
      </c>
      <c r="W44" s="251">
        <v>140855</v>
      </c>
      <c r="X44" s="251">
        <v>256635</v>
      </c>
      <c r="Y44" s="251">
        <v>0</v>
      </c>
      <c r="Z44" s="251">
        <v>0</v>
      </c>
      <c r="AA44" s="251">
        <v>0</v>
      </c>
      <c r="AB44" s="252">
        <v>549467</v>
      </c>
      <c r="AC44" s="250">
        <v>38403</v>
      </c>
      <c r="AD44" s="251">
        <v>25868</v>
      </c>
      <c r="AE44" s="251">
        <v>950</v>
      </c>
      <c r="AF44" s="251">
        <v>2010</v>
      </c>
      <c r="AG44" s="251">
        <v>4350</v>
      </c>
      <c r="AH44" s="251">
        <v>995</v>
      </c>
      <c r="AI44" s="251">
        <v>975</v>
      </c>
      <c r="AJ44" s="251">
        <v>2736</v>
      </c>
      <c r="AK44" s="251">
        <v>480</v>
      </c>
      <c r="AL44" s="251">
        <v>0</v>
      </c>
      <c r="AM44" s="251">
        <v>70269</v>
      </c>
      <c r="AN44" s="251">
        <v>12725</v>
      </c>
      <c r="AO44" s="251"/>
      <c r="AP44" s="251"/>
      <c r="AQ44" s="251"/>
      <c r="AR44" s="251"/>
      <c r="AS44" s="251"/>
      <c r="AT44" s="251">
        <v>201</v>
      </c>
      <c r="AU44" s="251"/>
      <c r="AV44" s="251"/>
      <c r="AW44" s="251"/>
      <c r="AX44" s="251"/>
      <c r="AY44" s="251">
        <v>47036</v>
      </c>
      <c r="AZ44" s="252">
        <v>206998</v>
      </c>
      <c r="BA44" s="251">
        <v>6897</v>
      </c>
      <c r="BB44" s="251">
        <v>6897</v>
      </c>
      <c r="BC44" s="251">
        <v>6960</v>
      </c>
      <c r="BD44" s="251">
        <v>3449</v>
      </c>
      <c r="BE44" s="252">
        <v>24203</v>
      </c>
      <c r="BF44" s="250">
        <v>10114</v>
      </c>
      <c r="BG44" s="251">
        <v>1000</v>
      </c>
      <c r="BH44" s="251">
        <v>0</v>
      </c>
      <c r="BI44" s="252">
        <v>11114</v>
      </c>
      <c r="BJ44" s="263">
        <v>0</v>
      </c>
      <c r="BK44" s="251">
        <v>0</v>
      </c>
      <c r="BL44" s="251">
        <v>2138</v>
      </c>
      <c r="BM44" s="218">
        <v>2138</v>
      </c>
      <c r="BN44" s="264">
        <v>793920</v>
      </c>
      <c r="BO44" s="218">
        <v>0</v>
      </c>
      <c r="BP44" s="219">
        <v>793920</v>
      </c>
      <c r="BQ44" s="220">
        <v>793921</v>
      </c>
    </row>
    <row r="45" spans="1:69">
      <c r="A45" s="198" t="s">
        <v>227</v>
      </c>
      <c r="B45" s="260">
        <v>150</v>
      </c>
      <c r="C45" s="261">
        <v>20</v>
      </c>
      <c r="D45" s="201">
        <v>170</v>
      </c>
      <c r="E45" s="260">
        <v>7</v>
      </c>
      <c r="F45" s="249">
        <v>0</v>
      </c>
      <c r="G45" s="260">
        <v>3</v>
      </c>
      <c r="H45" s="261"/>
      <c r="I45" s="201">
        <v>3</v>
      </c>
      <c r="J45" s="262">
        <v>151.75</v>
      </c>
      <c r="K45" s="199">
        <v>499</v>
      </c>
      <c r="L45" s="201">
        <v>14794</v>
      </c>
      <c r="M45" s="206">
        <v>30.25</v>
      </c>
      <c r="N45" s="207">
        <v>30</v>
      </c>
      <c r="O45" s="207">
        <v>49.5</v>
      </c>
      <c r="P45" s="207">
        <v>42</v>
      </c>
      <c r="Q45" s="207">
        <v>0</v>
      </c>
      <c r="R45" s="207">
        <v>0</v>
      </c>
      <c r="S45" s="207">
        <v>0</v>
      </c>
      <c r="T45" s="208">
        <v>151.75</v>
      </c>
      <c r="U45" s="250">
        <v>80727</v>
      </c>
      <c r="V45" s="251">
        <v>82592</v>
      </c>
      <c r="W45" s="251">
        <v>118175</v>
      </c>
      <c r="X45" s="251">
        <v>91345</v>
      </c>
      <c r="Y45" s="251">
        <v>0</v>
      </c>
      <c r="Z45" s="251">
        <v>0</v>
      </c>
      <c r="AA45" s="251">
        <v>0</v>
      </c>
      <c r="AB45" s="252">
        <v>372839</v>
      </c>
      <c r="AC45" s="250">
        <v>38403</v>
      </c>
      <c r="AD45" s="251">
        <v>25868</v>
      </c>
      <c r="AE45" s="251">
        <v>950</v>
      </c>
      <c r="AF45" s="251">
        <v>2010</v>
      </c>
      <c r="AG45" s="251">
        <v>4350</v>
      </c>
      <c r="AH45" s="251">
        <v>995</v>
      </c>
      <c r="AI45" s="251">
        <v>975</v>
      </c>
      <c r="AJ45" s="251">
        <v>2736</v>
      </c>
      <c r="AK45" s="251">
        <v>480</v>
      </c>
      <c r="AL45" s="251">
        <v>0</v>
      </c>
      <c r="AM45" s="251">
        <v>75729</v>
      </c>
      <c r="AN45" s="251">
        <v>14272</v>
      </c>
      <c r="AO45" s="251"/>
      <c r="AP45" s="251"/>
      <c r="AQ45" s="251"/>
      <c r="AR45" s="251"/>
      <c r="AS45" s="251">
        <v>5514.465</v>
      </c>
      <c r="AT45" s="251">
        <v>201</v>
      </c>
      <c r="AU45" s="251"/>
      <c r="AV45" s="251"/>
      <c r="AW45" s="251"/>
      <c r="AX45" s="251"/>
      <c r="AY45" s="251">
        <v>58795</v>
      </c>
      <c r="AZ45" s="252">
        <v>231278.465</v>
      </c>
      <c r="BA45" s="251">
        <v>2745</v>
      </c>
      <c r="BB45" s="251">
        <v>2745</v>
      </c>
      <c r="BC45" s="251">
        <v>2769</v>
      </c>
      <c r="BD45" s="251">
        <v>1372</v>
      </c>
      <c r="BE45" s="252">
        <v>9631</v>
      </c>
      <c r="BF45" s="250">
        <v>3793</v>
      </c>
      <c r="BG45" s="251">
        <v>1401</v>
      </c>
      <c r="BH45" s="251">
        <v>0</v>
      </c>
      <c r="BI45" s="252">
        <v>5194</v>
      </c>
      <c r="BJ45" s="263">
        <v>0</v>
      </c>
      <c r="BK45" s="251">
        <v>0</v>
      </c>
      <c r="BL45" s="251">
        <v>2993</v>
      </c>
      <c r="BM45" s="218">
        <v>2993</v>
      </c>
      <c r="BN45" s="264">
        <v>621935.465</v>
      </c>
      <c r="BO45" s="218">
        <v>-55002</v>
      </c>
      <c r="BP45" s="219">
        <v>566933.465</v>
      </c>
      <c r="BQ45" s="220">
        <v>566931</v>
      </c>
    </row>
    <row r="46" spans="1:69">
      <c r="A46" s="198" t="s">
        <v>228</v>
      </c>
      <c r="B46" s="260">
        <v>210</v>
      </c>
      <c r="C46" s="261">
        <v>41</v>
      </c>
      <c r="D46" s="201">
        <v>251</v>
      </c>
      <c r="E46" s="260">
        <v>42</v>
      </c>
      <c r="F46" s="249">
        <v>0</v>
      </c>
      <c r="G46" s="260">
        <v>11</v>
      </c>
      <c r="H46" s="261"/>
      <c r="I46" s="201">
        <v>11</v>
      </c>
      <c r="J46" s="262">
        <v>222</v>
      </c>
      <c r="K46" s="199">
        <v>1106</v>
      </c>
      <c r="L46" s="201">
        <v>7941</v>
      </c>
      <c r="M46" s="206">
        <v>25.5</v>
      </c>
      <c r="N46" s="207">
        <v>37.5</v>
      </c>
      <c r="O46" s="207">
        <v>64</v>
      </c>
      <c r="P46" s="207">
        <v>95</v>
      </c>
      <c r="Q46" s="207">
        <v>0</v>
      </c>
      <c r="R46" s="207">
        <v>0</v>
      </c>
      <c r="S46" s="207">
        <v>0</v>
      </c>
      <c r="T46" s="208">
        <v>222</v>
      </c>
      <c r="U46" s="250">
        <v>68051</v>
      </c>
      <c r="V46" s="251">
        <v>103240</v>
      </c>
      <c r="W46" s="251">
        <v>152791</v>
      </c>
      <c r="X46" s="251">
        <v>206613</v>
      </c>
      <c r="Y46" s="251">
        <v>0</v>
      </c>
      <c r="Z46" s="251">
        <v>0</v>
      </c>
      <c r="AA46" s="251">
        <v>0</v>
      </c>
      <c r="AB46" s="252">
        <v>530695</v>
      </c>
      <c r="AC46" s="250">
        <v>38403</v>
      </c>
      <c r="AD46" s="251">
        <v>25868</v>
      </c>
      <c r="AE46" s="251">
        <v>950</v>
      </c>
      <c r="AF46" s="251">
        <v>2010</v>
      </c>
      <c r="AG46" s="251">
        <v>4350</v>
      </c>
      <c r="AH46" s="251">
        <v>995</v>
      </c>
      <c r="AI46" s="251">
        <v>975</v>
      </c>
      <c r="AJ46" s="251">
        <v>2736</v>
      </c>
      <c r="AK46" s="251">
        <v>480</v>
      </c>
      <c r="AL46" s="251">
        <v>0</v>
      </c>
      <c r="AM46" s="251">
        <v>75729</v>
      </c>
      <c r="AN46" s="251">
        <v>22705</v>
      </c>
      <c r="AO46" s="251"/>
      <c r="AP46" s="251"/>
      <c r="AQ46" s="251"/>
      <c r="AR46" s="251"/>
      <c r="AS46" s="251">
        <v>6215.5599999999995</v>
      </c>
      <c r="AT46" s="251">
        <v>201</v>
      </c>
      <c r="AU46" s="251"/>
      <c r="AV46" s="251"/>
      <c r="AW46" s="251"/>
      <c r="AX46" s="251"/>
      <c r="AY46" s="251">
        <v>47036</v>
      </c>
      <c r="AZ46" s="252">
        <v>228653.56</v>
      </c>
      <c r="BA46" s="251">
        <v>6083</v>
      </c>
      <c r="BB46" s="251">
        <v>6083</v>
      </c>
      <c r="BC46" s="251">
        <v>6138</v>
      </c>
      <c r="BD46" s="251">
        <v>3042</v>
      </c>
      <c r="BE46" s="252">
        <v>21346</v>
      </c>
      <c r="BF46" s="250">
        <v>13906</v>
      </c>
      <c r="BG46" s="251">
        <v>8403</v>
      </c>
      <c r="BH46" s="251">
        <v>0</v>
      </c>
      <c r="BI46" s="252">
        <v>22309</v>
      </c>
      <c r="BJ46" s="263">
        <v>0</v>
      </c>
      <c r="BK46" s="251">
        <v>0</v>
      </c>
      <c r="BL46" s="251">
        <v>17955</v>
      </c>
      <c r="BM46" s="218">
        <v>17955</v>
      </c>
      <c r="BN46" s="264">
        <v>820958.56</v>
      </c>
      <c r="BO46" s="218">
        <v>15818</v>
      </c>
      <c r="BP46" s="219">
        <v>836776.56</v>
      </c>
      <c r="BQ46" s="220">
        <v>836777</v>
      </c>
    </row>
    <row r="47" spans="1:69">
      <c r="A47" s="198" t="s">
        <v>229</v>
      </c>
      <c r="B47" s="260">
        <v>193</v>
      </c>
      <c r="C47" s="261">
        <v>15</v>
      </c>
      <c r="D47" s="201">
        <v>208</v>
      </c>
      <c r="E47" s="260">
        <v>2</v>
      </c>
      <c r="F47" s="249">
        <v>0</v>
      </c>
      <c r="G47" s="260">
        <v>3</v>
      </c>
      <c r="H47" s="261"/>
      <c r="I47" s="201">
        <v>3</v>
      </c>
      <c r="J47" s="262">
        <v>211</v>
      </c>
      <c r="K47" s="199">
        <v>858</v>
      </c>
      <c r="L47" s="201">
        <v>5000</v>
      </c>
      <c r="M47" s="206">
        <v>14.5</v>
      </c>
      <c r="N47" s="207">
        <v>26</v>
      </c>
      <c r="O47" s="207">
        <v>55</v>
      </c>
      <c r="P47" s="207">
        <v>115.5</v>
      </c>
      <c r="Q47" s="207">
        <v>0</v>
      </c>
      <c r="R47" s="207">
        <v>0</v>
      </c>
      <c r="S47" s="207">
        <v>0</v>
      </c>
      <c r="T47" s="208">
        <v>211</v>
      </c>
      <c r="U47" s="250">
        <v>38696</v>
      </c>
      <c r="V47" s="251">
        <v>71580</v>
      </c>
      <c r="W47" s="251">
        <v>131305</v>
      </c>
      <c r="X47" s="251">
        <v>251198</v>
      </c>
      <c r="Y47" s="251">
        <v>0</v>
      </c>
      <c r="Z47" s="251">
        <v>0</v>
      </c>
      <c r="AA47" s="251">
        <v>0</v>
      </c>
      <c r="AB47" s="252">
        <v>492779</v>
      </c>
      <c r="AC47" s="250">
        <v>38403</v>
      </c>
      <c r="AD47" s="251">
        <v>25868</v>
      </c>
      <c r="AE47" s="251">
        <v>950</v>
      </c>
      <c r="AF47" s="251">
        <v>2010</v>
      </c>
      <c r="AG47" s="251">
        <v>4350</v>
      </c>
      <c r="AH47" s="251">
        <v>995</v>
      </c>
      <c r="AI47" s="251">
        <v>975</v>
      </c>
      <c r="AJ47" s="251">
        <v>2736</v>
      </c>
      <c r="AK47" s="251">
        <v>480</v>
      </c>
      <c r="AL47" s="251">
        <v>0</v>
      </c>
      <c r="AM47" s="251">
        <v>77634</v>
      </c>
      <c r="AN47" s="251">
        <v>11477</v>
      </c>
      <c r="AO47" s="251"/>
      <c r="AP47" s="251"/>
      <c r="AQ47" s="251"/>
      <c r="AR47" s="251"/>
      <c r="AS47" s="251">
        <v>6105.7800000000007</v>
      </c>
      <c r="AT47" s="251">
        <v>201</v>
      </c>
      <c r="AU47" s="251"/>
      <c r="AV47" s="251"/>
      <c r="AW47" s="251"/>
      <c r="AX47" s="251"/>
      <c r="AY47" s="251">
        <v>47036</v>
      </c>
      <c r="AZ47" s="252">
        <v>219220.78</v>
      </c>
      <c r="BA47" s="251">
        <v>4719</v>
      </c>
      <c r="BB47" s="251">
        <v>4719</v>
      </c>
      <c r="BC47" s="251">
        <v>4762</v>
      </c>
      <c r="BD47" s="251">
        <v>2360</v>
      </c>
      <c r="BE47" s="252">
        <v>16560</v>
      </c>
      <c r="BF47" s="250">
        <v>3793</v>
      </c>
      <c r="BG47" s="251">
        <v>400</v>
      </c>
      <c r="BH47" s="251">
        <v>0</v>
      </c>
      <c r="BI47" s="252">
        <v>4193</v>
      </c>
      <c r="BJ47" s="263">
        <v>0</v>
      </c>
      <c r="BK47" s="251">
        <v>0</v>
      </c>
      <c r="BL47" s="251">
        <v>855</v>
      </c>
      <c r="BM47" s="218">
        <v>855</v>
      </c>
      <c r="BN47" s="264">
        <v>733607.78</v>
      </c>
      <c r="BO47" s="218">
        <v>0</v>
      </c>
      <c r="BP47" s="219">
        <v>733607.78</v>
      </c>
      <c r="BQ47" s="220">
        <v>733609</v>
      </c>
    </row>
    <row r="48" spans="1:69">
      <c r="A48" s="198" t="s">
        <v>230</v>
      </c>
      <c r="B48" s="260">
        <v>420</v>
      </c>
      <c r="C48" s="261">
        <v>38</v>
      </c>
      <c r="D48" s="201">
        <v>458</v>
      </c>
      <c r="E48" s="260">
        <v>15</v>
      </c>
      <c r="F48" s="249">
        <v>0</v>
      </c>
      <c r="G48" s="260">
        <v>21</v>
      </c>
      <c r="H48" s="261"/>
      <c r="I48" s="201">
        <v>21</v>
      </c>
      <c r="J48" s="262">
        <v>398.25</v>
      </c>
      <c r="K48" s="199">
        <v>2138</v>
      </c>
      <c r="L48" s="201">
        <v>20012</v>
      </c>
      <c r="M48" s="206">
        <v>40.75</v>
      </c>
      <c r="N48" s="207">
        <v>46.5</v>
      </c>
      <c r="O48" s="207">
        <v>94.5</v>
      </c>
      <c r="P48" s="207">
        <v>216.5</v>
      </c>
      <c r="Q48" s="207">
        <v>0</v>
      </c>
      <c r="R48" s="207">
        <v>0</v>
      </c>
      <c r="S48" s="207">
        <v>0</v>
      </c>
      <c r="T48" s="208">
        <v>398.25</v>
      </c>
      <c r="U48" s="250">
        <v>108748</v>
      </c>
      <c r="V48" s="251">
        <v>128018</v>
      </c>
      <c r="W48" s="251">
        <v>225606</v>
      </c>
      <c r="X48" s="251">
        <v>470861</v>
      </c>
      <c r="Y48" s="251">
        <v>0</v>
      </c>
      <c r="Z48" s="251">
        <v>0</v>
      </c>
      <c r="AA48" s="251">
        <v>0</v>
      </c>
      <c r="AB48" s="252">
        <v>933233</v>
      </c>
      <c r="AC48" s="250">
        <v>51204</v>
      </c>
      <c r="AD48" s="251">
        <v>38802</v>
      </c>
      <c r="AE48" s="251">
        <v>950</v>
      </c>
      <c r="AF48" s="251">
        <v>2010</v>
      </c>
      <c r="AG48" s="251">
        <v>4350</v>
      </c>
      <c r="AH48" s="251">
        <v>995</v>
      </c>
      <c r="AI48" s="251">
        <v>975</v>
      </c>
      <c r="AJ48" s="251">
        <v>2736</v>
      </c>
      <c r="AK48" s="251">
        <v>480</v>
      </c>
      <c r="AL48" s="251">
        <v>0</v>
      </c>
      <c r="AM48" s="251">
        <v>72163</v>
      </c>
      <c r="AN48" s="251">
        <v>31936</v>
      </c>
      <c r="AO48" s="251"/>
      <c r="AP48" s="251"/>
      <c r="AQ48" s="251"/>
      <c r="AR48" s="251"/>
      <c r="AS48" s="251">
        <v>7974.535</v>
      </c>
      <c r="AT48" s="251">
        <v>201</v>
      </c>
      <c r="AU48" s="251"/>
      <c r="AV48" s="251"/>
      <c r="AW48" s="251"/>
      <c r="AX48" s="251"/>
      <c r="AY48" s="251">
        <v>0</v>
      </c>
      <c r="AZ48" s="252">
        <v>214776.535</v>
      </c>
      <c r="BA48" s="251">
        <v>11759</v>
      </c>
      <c r="BB48" s="251">
        <v>11759</v>
      </c>
      <c r="BC48" s="251">
        <v>11866</v>
      </c>
      <c r="BD48" s="251">
        <v>5880</v>
      </c>
      <c r="BE48" s="252">
        <v>41264</v>
      </c>
      <c r="BF48" s="250">
        <v>26549</v>
      </c>
      <c r="BG48" s="251">
        <v>3001</v>
      </c>
      <c r="BH48" s="251">
        <v>0</v>
      </c>
      <c r="BI48" s="252">
        <v>29550</v>
      </c>
      <c r="BJ48" s="263">
        <v>0</v>
      </c>
      <c r="BK48" s="251">
        <v>0</v>
      </c>
      <c r="BL48" s="251">
        <v>6413</v>
      </c>
      <c r="BM48" s="218">
        <v>6413</v>
      </c>
      <c r="BN48" s="264">
        <v>1225236.535</v>
      </c>
      <c r="BO48" s="218">
        <v>-31183</v>
      </c>
      <c r="BP48" s="219">
        <v>1194053.535</v>
      </c>
      <c r="BQ48" s="220">
        <v>1194053</v>
      </c>
    </row>
    <row r="49" spans="1:69">
      <c r="A49" s="198" t="s">
        <v>231</v>
      </c>
      <c r="B49" s="260">
        <v>210</v>
      </c>
      <c r="C49" s="261">
        <v>24</v>
      </c>
      <c r="D49" s="201">
        <v>234</v>
      </c>
      <c r="E49" s="260">
        <v>18</v>
      </c>
      <c r="F49" s="249">
        <v>0</v>
      </c>
      <c r="G49" s="260">
        <v>7</v>
      </c>
      <c r="H49" s="261"/>
      <c r="I49" s="201">
        <v>7</v>
      </c>
      <c r="J49" s="262">
        <v>213</v>
      </c>
      <c r="K49" s="199">
        <v>970</v>
      </c>
      <c r="L49" s="201">
        <v>2079</v>
      </c>
      <c r="M49" s="206">
        <v>26.5</v>
      </c>
      <c r="N49" s="207">
        <v>24</v>
      </c>
      <c r="O49" s="207">
        <v>53.5</v>
      </c>
      <c r="P49" s="207">
        <v>109</v>
      </c>
      <c r="Q49" s="207">
        <v>0</v>
      </c>
      <c r="R49" s="207">
        <v>0</v>
      </c>
      <c r="S49" s="207">
        <v>0</v>
      </c>
      <c r="T49" s="208">
        <v>213</v>
      </c>
      <c r="U49" s="250">
        <v>70719</v>
      </c>
      <c r="V49" s="251">
        <v>66074</v>
      </c>
      <c r="W49" s="251">
        <v>127724</v>
      </c>
      <c r="X49" s="251">
        <v>237062</v>
      </c>
      <c r="Y49" s="251">
        <v>0</v>
      </c>
      <c r="Z49" s="251">
        <v>0</v>
      </c>
      <c r="AA49" s="251">
        <v>0</v>
      </c>
      <c r="AB49" s="252">
        <v>501579</v>
      </c>
      <c r="AC49" s="250">
        <v>38403</v>
      </c>
      <c r="AD49" s="251">
        <v>25868</v>
      </c>
      <c r="AE49" s="251">
        <v>950</v>
      </c>
      <c r="AF49" s="251">
        <v>2010</v>
      </c>
      <c r="AG49" s="251">
        <v>4350</v>
      </c>
      <c r="AH49" s="251">
        <v>995</v>
      </c>
      <c r="AI49" s="251">
        <v>975</v>
      </c>
      <c r="AJ49" s="251">
        <v>2736</v>
      </c>
      <c r="AK49" s="251">
        <v>480</v>
      </c>
      <c r="AL49" s="251">
        <v>0</v>
      </c>
      <c r="AM49" s="251">
        <v>75729</v>
      </c>
      <c r="AN49" s="251">
        <v>8234</v>
      </c>
      <c r="AO49" s="251"/>
      <c r="AP49" s="251"/>
      <c r="AQ49" s="251"/>
      <c r="AR49" s="251"/>
      <c r="AS49" s="251">
        <v>6125.74</v>
      </c>
      <c r="AT49" s="251">
        <v>201</v>
      </c>
      <c r="AU49" s="251"/>
      <c r="AV49" s="251"/>
      <c r="AW49" s="251"/>
      <c r="AX49" s="251"/>
      <c r="AY49" s="251">
        <v>47036</v>
      </c>
      <c r="AZ49" s="252">
        <v>214092.74</v>
      </c>
      <c r="BA49" s="251">
        <v>5335</v>
      </c>
      <c r="BB49" s="251">
        <v>5335</v>
      </c>
      <c r="BC49" s="251">
        <v>5384</v>
      </c>
      <c r="BD49" s="251">
        <v>2668</v>
      </c>
      <c r="BE49" s="252">
        <v>18722</v>
      </c>
      <c r="BF49" s="250">
        <v>8850</v>
      </c>
      <c r="BG49" s="251">
        <v>3601</v>
      </c>
      <c r="BH49" s="251">
        <v>0</v>
      </c>
      <c r="BI49" s="252">
        <v>12451</v>
      </c>
      <c r="BJ49" s="263">
        <v>0</v>
      </c>
      <c r="BK49" s="251">
        <v>0</v>
      </c>
      <c r="BL49" s="251">
        <v>7695</v>
      </c>
      <c r="BM49" s="218">
        <v>7695</v>
      </c>
      <c r="BN49" s="264">
        <v>754539.74</v>
      </c>
      <c r="BO49" s="218">
        <v>0</v>
      </c>
      <c r="BP49" s="219">
        <v>754539.74</v>
      </c>
      <c r="BQ49" s="220">
        <v>754539</v>
      </c>
    </row>
    <row r="50" spans="1:69">
      <c r="A50" s="198" t="s">
        <v>232</v>
      </c>
      <c r="B50" s="260">
        <v>420</v>
      </c>
      <c r="C50" s="261">
        <v>57</v>
      </c>
      <c r="D50" s="201">
        <v>477</v>
      </c>
      <c r="E50" s="260">
        <v>46</v>
      </c>
      <c r="F50" s="249">
        <v>0</v>
      </c>
      <c r="G50" s="260">
        <v>17</v>
      </c>
      <c r="H50" s="261"/>
      <c r="I50" s="201">
        <v>17</v>
      </c>
      <c r="J50" s="262">
        <v>430.75</v>
      </c>
      <c r="K50" s="199">
        <v>2546</v>
      </c>
      <c r="L50" s="201">
        <v>13897</v>
      </c>
      <c r="M50" s="206">
        <v>45.25</v>
      </c>
      <c r="N50" s="207">
        <v>57.5</v>
      </c>
      <c r="O50" s="207">
        <v>114.5</v>
      </c>
      <c r="P50" s="207">
        <v>213.5</v>
      </c>
      <c r="Q50" s="207">
        <v>0</v>
      </c>
      <c r="R50" s="207">
        <v>0</v>
      </c>
      <c r="S50" s="207">
        <v>0</v>
      </c>
      <c r="T50" s="208">
        <v>430.75</v>
      </c>
      <c r="U50" s="250">
        <v>120757</v>
      </c>
      <c r="V50" s="251">
        <v>158301</v>
      </c>
      <c r="W50" s="251">
        <v>273353</v>
      </c>
      <c r="X50" s="251">
        <v>464336</v>
      </c>
      <c r="Y50" s="251">
        <v>0</v>
      </c>
      <c r="Z50" s="251">
        <v>0</v>
      </c>
      <c r="AA50" s="251">
        <v>0</v>
      </c>
      <c r="AB50" s="252">
        <v>1016747</v>
      </c>
      <c r="AC50" s="250">
        <v>51204</v>
      </c>
      <c r="AD50" s="251">
        <v>38802</v>
      </c>
      <c r="AE50" s="251">
        <v>950</v>
      </c>
      <c r="AF50" s="251">
        <v>2010</v>
      </c>
      <c r="AG50" s="251">
        <v>4350</v>
      </c>
      <c r="AH50" s="251">
        <v>995</v>
      </c>
      <c r="AI50" s="251">
        <v>975</v>
      </c>
      <c r="AJ50" s="251">
        <v>2736</v>
      </c>
      <c r="AK50" s="251">
        <v>480</v>
      </c>
      <c r="AL50" s="251">
        <v>0</v>
      </c>
      <c r="AM50" s="251">
        <v>81580</v>
      </c>
      <c r="AN50" s="251">
        <v>18962</v>
      </c>
      <c r="AO50" s="251"/>
      <c r="AP50" s="251"/>
      <c r="AQ50" s="251"/>
      <c r="AR50" s="251"/>
      <c r="AS50" s="251">
        <v>8298.885</v>
      </c>
      <c r="AT50" s="251">
        <v>201</v>
      </c>
      <c r="AU50" s="251"/>
      <c r="AV50" s="251"/>
      <c r="AW50" s="251"/>
      <c r="AX50" s="251"/>
      <c r="AY50" s="251">
        <v>0</v>
      </c>
      <c r="AZ50" s="252">
        <v>211543.885</v>
      </c>
      <c r="BA50" s="251">
        <v>14003</v>
      </c>
      <c r="BB50" s="251">
        <v>14003</v>
      </c>
      <c r="BC50" s="251">
        <v>14130</v>
      </c>
      <c r="BD50" s="251">
        <v>7002</v>
      </c>
      <c r="BE50" s="252">
        <v>49138</v>
      </c>
      <c r="BF50" s="250">
        <v>21492</v>
      </c>
      <c r="BG50" s="251">
        <v>9204</v>
      </c>
      <c r="BH50" s="251">
        <v>0</v>
      </c>
      <c r="BI50" s="252">
        <v>30696</v>
      </c>
      <c r="BJ50" s="263">
        <v>0</v>
      </c>
      <c r="BK50" s="251">
        <v>0</v>
      </c>
      <c r="BL50" s="251">
        <v>19665</v>
      </c>
      <c r="BM50" s="218">
        <v>19665</v>
      </c>
      <c r="BN50" s="264">
        <v>1327789.885</v>
      </c>
      <c r="BO50" s="218">
        <v>0</v>
      </c>
      <c r="BP50" s="219">
        <v>1327789.885</v>
      </c>
      <c r="BQ50" s="220">
        <v>1327791</v>
      </c>
    </row>
    <row r="51" spans="1:69" ht="10.8" thickBot="1">
      <c r="A51" s="221" t="s">
        <v>233</v>
      </c>
      <c r="B51" s="266">
        <v>420</v>
      </c>
      <c r="C51" s="249">
        <v>31</v>
      </c>
      <c r="D51" s="201">
        <v>451</v>
      </c>
      <c r="E51" s="266">
        <v>37</v>
      </c>
      <c r="F51" s="249">
        <v>0</v>
      </c>
      <c r="G51" s="266">
        <v>21</v>
      </c>
      <c r="H51" s="249"/>
      <c r="I51" s="201">
        <v>21</v>
      </c>
      <c r="J51" s="222"/>
      <c r="K51" s="223">
        <v>1779.1666666666665</v>
      </c>
      <c r="L51" s="224">
        <v>35283.8</v>
      </c>
      <c r="M51" s="206">
        <v>17.5</v>
      </c>
      <c r="N51" s="207">
        <v>30</v>
      </c>
      <c r="O51" s="207">
        <v>99.5</v>
      </c>
      <c r="P51" s="207">
        <v>202.5</v>
      </c>
      <c r="Q51" s="207">
        <v>0</v>
      </c>
      <c r="R51" s="207">
        <v>0</v>
      </c>
      <c r="S51" s="207">
        <v>0</v>
      </c>
      <c r="T51" s="208">
        <v>349.5</v>
      </c>
      <c r="U51" s="250">
        <v>46701</v>
      </c>
      <c r="V51" s="251">
        <v>82592</v>
      </c>
      <c r="W51" s="251">
        <v>237543</v>
      </c>
      <c r="X51" s="251">
        <v>440413</v>
      </c>
      <c r="Y51" s="251">
        <v>0</v>
      </c>
      <c r="Z51" s="251">
        <v>0</v>
      </c>
      <c r="AA51" s="251">
        <v>0</v>
      </c>
      <c r="AB51" s="252">
        <v>807249</v>
      </c>
      <c r="AC51" s="225">
        <v>51204</v>
      </c>
      <c r="AD51" s="226">
        <v>38802</v>
      </c>
      <c r="AE51" s="251">
        <v>950</v>
      </c>
      <c r="AF51" s="267">
        <v>2010</v>
      </c>
      <c r="AG51" s="267">
        <v>4350</v>
      </c>
      <c r="AH51" s="267">
        <v>995</v>
      </c>
      <c r="AI51" s="267">
        <v>975</v>
      </c>
      <c r="AJ51" s="226">
        <v>2736</v>
      </c>
      <c r="AK51" s="267">
        <v>480</v>
      </c>
      <c r="AL51" s="267">
        <v>0</v>
      </c>
      <c r="AM51" s="251">
        <v>81580</v>
      </c>
      <c r="AN51" s="226">
        <v>23339</v>
      </c>
      <c r="AO51" s="226"/>
      <c r="AP51" s="226"/>
      <c r="AQ51" s="226"/>
      <c r="AR51" s="226"/>
      <c r="AS51" s="226"/>
      <c r="AT51" s="226">
        <v>201</v>
      </c>
      <c r="AU51" s="226"/>
      <c r="AV51" s="226">
        <v>55000</v>
      </c>
      <c r="AW51" s="226"/>
      <c r="AX51" s="226"/>
      <c r="AY51" s="226">
        <v>0</v>
      </c>
      <c r="AZ51" s="227">
        <v>262622</v>
      </c>
      <c r="BA51" s="226">
        <v>9785</v>
      </c>
      <c r="BB51" s="226">
        <v>9785</v>
      </c>
      <c r="BC51" s="226">
        <v>9874</v>
      </c>
      <c r="BD51" s="226">
        <v>4893</v>
      </c>
      <c r="BE51" s="227">
        <v>34337</v>
      </c>
      <c r="BF51" s="225">
        <v>26549</v>
      </c>
      <c r="BG51" s="226">
        <v>7403</v>
      </c>
      <c r="BH51" s="226">
        <v>0</v>
      </c>
      <c r="BI51" s="227">
        <v>33952</v>
      </c>
      <c r="BJ51" s="229">
        <v>0</v>
      </c>
      <c r="BK51" s="226">
        <v>0</v>
      </c>
      <c r="BL51" s="226">
        <v>15818</v>
      </c>
      <c r="BM51" s="230">
        <v>15818</v>
      </c>
      <c r="BN51" s="231">
        <v>1153978</v>
      </c>
      <c r="BO51" s="218">
        <v>151727</v>
      </c>
      <c r="BP51" s="219">
        <v>1305705</v>
      </c>
      <c r="BQ51" s="232">
        <v>1305706</v>
      </c>
    </row>
    <row r="52" spans="1:69" ht="15.6" thickTop="1" thickBot="1">
      <c r="A52" s="233" t="s">
        <v>234</v>
      </c>
      <c r="B52" s="234">
        <v>12031</v>
      </c>
      <c r="C52" s="235">
        <v>1131.5</v>
      </c>
      <c r="D52" s="236">
        <v>13162.5</v>
      </c>
      <c r="E52" s="234">
        <v>1454</v>
      </c>
      <c r="F52" s="235">
        <v>0</v>
      </c>
      <c r="G52" s="234">
        <v>687</v>
      </c>
      <c r="H52" s="235">
        <v>0</v>
      </c>
      <c r="I52" s="236">
        <v>687</v>
      </c>
      <c r="J52" s="268"/>
      <c r="K52" s="234">
        <v>64117.166666666664</v>
      </c>
      <c r="L52" s="236">
        <v>487380.8</v>
      </c>
      <c r="M52" s="237">
        <v>1018.5</v>
      </c>
      <c r="N52" s="238">
        <v>1592</v>
      </c>
      <c r="O52" s="238">
        <v>3275</v>
      </c>
      <c r="P52" s="238">
        <v>6364</v>
      </c>
      <c r="Q52" s="238">
        <v>0</v>
      </c>
      <c r="R52" s="238">
        <v>0</v>
      </c>
      <c r="S52" s="238">
        <v>0</v>
      </c>
      <c r="T52" s="239">
        <v>12249.5</v>
      </c>
      <c r="U52" s="240">
        <v>2718026</v>
      </c>
      <c r="V52" s="241">
        <v>4382887</v>
      </c>
      <c r="W52" s="241">
        <v>7818627</v>
      </c>
      <c r="X52" s="241">
        <v>13840917</v>
      </c>
      <c r="Y52" s="241">
        <v>0</v>
      </c>
      <c r="Z52" s="241">
        <v>0</v>
      </c>
      <c r="AA52" s="241">
        <v>0</v>
      </c>
      <c r="AB52" s="242">
        <v>28760457</v>
      </c>
      <c r="AC52" s="240">
        <v>1856145</v>
      </c>
      <c r="AD52" s="241">
        <v>1293400</v>
      </c>
      <c r="AE52" s="241">
        <v>42750</v>
      </c>
      <c r="AF52" s="241">
        <v>90450</v>
      </c>
      <c r="AG52" s="241">
        <v>195750</v>
      </c>
      <c r="AH52" s="241">
        <v>44775</v>
      </c>
      <c r="AI52" s="241">
        <v>43875</v>
      </c>
      <c r="AJ52" s="241">
        <v>123120</v>
      </c>
      <c r="AK52" s="241">
        <v>21600</v>
      </c>
      <c r="AL52" s="241">
        <v>0</v>
      </c>
      <c r="AM52" s="241">
        <v>3436697</v>
      </c>
      <c r="AN52" s="241">
        <v>570972</v>
      </c>
      <c r="AO52" s="241">
        <v>22500</v>
      </c>
      <c r="AP52" s="241">
        <v>6500</v>
      </c>
      <c r="AQ52" s="241">
        <v>90000</v>
      </c>
      <c r="AR52" s="241">
        <v>291553</v>
      </c>
      <c r="AS52" s="241">
        <v>40234.965000000004</v>
      </c>
      <c r="AT52" s="241">
        <v>9045</v>
      </c>
      <c r="AU52" s="241">
        <v>0</v>
      </c>
      <c r="AV52" s="241">
        <v>171000</v>
      </c>
      <c r="AW52" s="241">
        <v>129998</v>
      </c>
      <c r="AX52" s="241">
        <v>26368</v>
      </c>
      <c r="AY52" s="241">
        <v>1469875</v>
      </c>
      <c r="AZ52" s="242">
        <v>9976607.965</v>
      </c>
      <c r="BA52" s="241">
        <v>352657</v>
      </c>
      <c r="BB52" s="241">
        <v>352657</v>
      </c>
      <c r="BC52" s="241">
        <v>355851</v>
      </c>
      <c r="BD52" s="241">
        <v>176327</v>
      </c>
      <c r="BE52" s="242">
        <v>1237492</v>
      </c>
      <c r="BF52" s="240">
        <v>868528</v>
      </c>
      <c r="BG52" s="241">
        <v>290919</v>
      </c>
      <c r="BH52" s="241">
        <v>0</v>
      </c>
      <c r="BI52" s="242">
        <v>1159447</v>
      </c>
      <c r="BJ52" s="243">
        <v>0</v>
      </c>
      <c r="BK52" s="241">
        <v>0</v>
      </c>
      <c r="BL52" s="241">
        <v>621597</v>
      </c>
      <c r="BM52" s="242">
        <v>621597</v>
      </c>
      <c r="BN52" s="244">
        <v>41755600.965</v>
      </c>
      <c r="BO52" s="242">
        <v>200727</v>
      </c>
      <c r="BP52" s="241">
        <v>41956327.965</v>
      </c>
      <c r="BQ52" s="245">
        <v>41956348</v>
      </c>
    </row>
    <row r="53" spans="1:69" ht="11.4" thickTop="1" thickBot="1">
      <c r="A53" s="269" t="s">
        <v>235</v>
      </c>
      <c r="B53" s="270">
        <v>1301</v>
      </c>
      <c r="C53" s="271">
        <v>28</v>
      </c>
      <c r="D53" s="201">
        <v>1329</v>
      </c>
      <c r="E53" s="270">
        <v>14</v>
      </c>
      <c r="F53" s="271">
        <v>54</v>
      </c>
      <c r="G53" s="270">
        <v>7</v>
      </c>
      <c r="H53" s="271">
        <v>39</v>
      </c>
      <c r="I53" s="201">
        <v>46</v>
      </c>
      <c r="J53" s="262">
        <v>953.25</v>
      </c>
      <c r="K53" s="272">
        <v>9535</v>
      </c>
      <c r="L53" s="273">
        <v>83277</v>
      </c>
      <c r="M53" s="206">
        <v>28.25</v>
      </c>
      <c r="N53" s="207">
        <v>30</v>
      </c>
      <c r="O53" s="207">
        <v>55.5</v>
      </c>
      <c r="P53" s="207">
        <v>97.5</v>
      </c>
      <c r="Q53" s="207">
        <v>485</v>
      </c>
      <c r="R53" s="207">
        <v>138</v>
      </c>
      <c r="S53" s="207">
        <v>119</v>
      </c>
      <c r="T53" s="208">
        <v>953.25</v>
      </c>
      <c r="U53" s="250">
        <v>75390</v>
      </c>
      <c r="V53" s="251">
        <v>82592</v>
      </c>
      <c r="W53" s="251">
        <v>132499</v>
      </c>
      <c r="X53" s="251">
        <v>212050</v>
      </c>
      <c r="Y53" s="251">
        <v>1531038</v>
      </c>
      <c r="Z53" s="251">
        <v>568940</v>
      </c>
      <c r="AA53" s="251">
        <v>506951</v>
      </c>
      <c r="AB53" s="252">
        <v>3109460</v>
      </c>
      <c r="AC53" s="209">
        <v>128010</v>
      </c>
      <c r="AD53" s="210">
        <v>45269</v>
      </c>
      <c r="AE53" s="255">
        <v>1750</v>
      </c>
      <c r="AF53" s="255">
        <v>4800</v>
      </c>
      <c r="AG53" s="255">
        <v>9350</v>
      </c>
      <c r="AH53" s="255">
        <v>3950</v>
      </c>
      <c r="AI53" s="255">
        <v>2150</v>
      </c>
      <c r="AJ53" s="251">
        <v>2736</v>
      </c>
      <c r="AK53" s="251">
        <v>480</v>
      </c>
      <c r="AL53" s="251">
        <v>1560</v>
      </c>
      <c r="AM53" s="251">
        <v>206180</v>
      </c>
      <c r="AN53" s="251">
        <v>118473</v>
      </c>
      <c r="AO53" s="251"/>
      <c r="AP53" s="251">
        <v>1000</v>
      </c>
      <c r="AQ53" s="251"/>
      <c r="AR53" s="251"/>
      <c r="AS53" s="210">
        <v>49513.435</v>
      </c>
      <c r="AT53" s="251">
        <v>2010</v>
      </c>
      <c r="AU53" s="251"/>
      <c r="AV53" s="251"/>
      <c r="AW53" s="251"/>
      <c r="AX53" s="255"/>
      <c r="AY53" s="254">
        <v>0</v>
      </c>
      <c r="AZ53" s="252">
        <v>577231.435</v>
      </c>
      <c r="BA53" s="210">
        <v>52443</v>
      </c>
      <c r="BB53" s="210">
        <v>52443</v>
      </c>
      <c r="BC53" s="210">
        <v>52919</v>
      </c>
      <c r="BD53" s="210">
        <v>26221</v>
      </c>
      <c r="BE53" s="252">
        <v>184026</v>
      </c>
      <c r="BF53" s="209">
        <v>8850</v>
      </c>
      <c r="BG53" s="210">
        <v>2801</v>
      </c>
      <c r="BH53" s="210">
        <v>86657</v>
      </c>
      <c r="BI53" s="211">
        <v>98308</v>
      </c>
      <c r="BJ53" s="274">
        <v>25137</v>
      </c>
      <c r="BK53" s="228">
        <v>4649</v>
      </c>
      <c r="BL53" s="210">
        <v>5985</v>
      </c>
      <c r="BM53" s="275">
        <v>35771</v>
      </c>
      <c r="BN53" s="231">
        <v>4004796.435</v>
      </c>
      <c r="BO53" s="218">
        <v>0</v>
      </c>
      <c r="BP53" s="219">
        <v>4004796.435</v>
      </c>
      <c r="BQ53" s="276">
        <v>4004797</v>
      </c>
    </row>
    <row r="54" spans="1:69" ht="15.6" thickTop="1" thickBot="1">
      <c r="A54" s="233" t="s">
        <v>236</v>
      </c>
      <c r="B54" s="234">
        <v>1301</v>
      </c>
      <c r="C54" s="235">
        <v>28</v>
      </c>
      <c r="D54" s="236">
        <v>1329</v>
      </c>
      <c r="E54" s="234">
        <v>14</v>
      </c>
      <c r="F54" s="235">
        <v>54</v>
      </c>
      <c r="G54" s="234">
        <v>7</v>
      </c>
      <c r="H54" s="235">
        <v>39</v>
      </c>
      <c r="I54" s="236">
        <v>46</v>
      </c>
      <c r="J54" s="268">
        <v>953.25</v>
      </c>
      <c r="K54" s="234">
        <v>9535</v>
      </c>
      <c r="L54" s="236">
        <v>83277</v>
      </c>
      <c r="M54" s="237">
        <v>28.25</v>
      </c>
      <c r="N54" s="238">
        <v>30</v>
      </c>
      <c r="O54" s="238">
        <v>55.5</v>
      </c>
      <c r="P54" s="238">
        <v>97.5</v>
      </c>
      <c r="Q54" s="238">
        <v>485</v>
      </c>
      <c r="R54" s="238">
        <v>138</v>
      </c>
      <c r="S54" s="238">
        <v>119</v>
      </c>
      <c r="T54" s="239">
        <v>953.25</v>
      </c>
      <c r="U54" s="240">
        <v>75390</v>
      </c>
      <c r="V54" s="241">
        <v>82592</v>
      </c>
      <c r="W54" s="241">
        <v>132499</v>
      </c>
      <c r="X54" s="241">
        <v>212050</v>
      </c>
      <c r="Y54" s="241">
        <v>1531038</v>
      </c>
      <c r="Z54" s="241">
        <v>568940</v>
      </c>
      <c r="AA54" s="241">
        <v>506951</v>
      </c>
      <c r="AB54" s="242">
        <v>3109460</v>
      </c>
      <c r="AC54" s="240">
        <v>128010</v>
      </c>
      <c r="AD54" s="241">
        <v>45269</v>
      </c>
      <c r="AE54" s="241">
        <v>1750</v>
      </c>
      <c r="AF54" s="241">
        <v>4800</v>
      </c>
      <c r="AG54" s="241">
        <v>9350</v>
      </c>
      <c r="AH54" s="241">
        <v>3950</v>
      </c>
      <c r="AI54" s="241">
        <v>2150</v>
      </c>
      <c r="AJ54" s="241">
        <v>2736</v>
      </c>
      <c r="AK54" s="241">
        <v>480</v>
      </c>
      <c r="AL54" s="241">
        <v>1560</v>
      </c>
      <c r="AM54" s="241">
        <v>206180</v>
      </c>
      <c r="AN54" s="241">
        <v>118473</v>
      </c>
      <c r="AO54" s="241">
        <v>0</v>
      </c>
      <c r="AP54" s="241">
        <v>1000</v>
      </c>
      <c r="AQ54" s="241">
        <v>0</v>
      </c>
      <c r="AR54" s="241">
        <v>0</v>
      </c>
      <c r="AS54" s="241">
        <v>49513.435</v>
      </c>
      <c r="AT54" s="241">
        <v>2010</v>
      </c>
      <c r="AU54" s="241">
        <v>0</v>
      </c>
      <c r="AV54" s="241">
        <v>0</v>
      </c>
      <c r="AW54" s="241">
        <v>0</v>
      </c>
      <c r="AX54" s="241">
        <v>0</v>
      </c>
      <c r="AY54" s="241">
        <v>0</v>
      </c>
      <c r="AZ54" s="242">
        <v>577231.435</v>
      </c>
      <c r="BA54" s="241">
        <v>52443</v>
      </c>
      <c r="BB54" s="241">
        <v>52443</v>
      </c>
      <c r="BC54" s="241">
        <v>52919</v>
      </c>
      <c r="BD54" s="241">
        <v>26221</v>
      </c>
      <c r="BE54" s="242">
        <v>184026</v>
      </c>
      <c r="BF54" s="240">
        <v>8850</v>
      </c>
      <c r="BG54" s="241">
        <v>2801</v>
      </c>
      <c r="BH54" s="241">
        <v>86657</v>
      </c>
      <c r="BI54" s="242">
        <v>98308</v>
      </c>
      <c r="BJ54" s="243">
        <v>25137</v>
      </c>
      <c r="BK54" s="241">
        <v>4649</v>
      </c>
      <c r="BL54" s="241">
        <v>5985</v>
      </c>
      <c r="BM54" s="242">
        <v>35771</v>
      </c>
      <c r="BN54" s="244">
        <v>4004796.435</v>
      </c>
      <c r="BO54" s="242">
        <v>0</v>
      </c>
      <c r="BP54" s="241">
        <v>4004796.435</v>
      </c>
      <c r="BQ54" s="245">
        <v>4004797</v>
      </c>
    </row>
    <row r="55" spans="1:69" ht="10.8" thickTop="1">
      <c r="A55" s="246" t="s">
        <v>237</v>
      </c>
      <c r="B55" s="247">
        <v>1423</v>
      </c>
      <c r="C55" s="248">
        <v>0</v>
      </c>
      <c r="D55" s="201">
        <v>1423</v>
      </c>
      <c r="E55" s="247">
        <v>0</v>
      </c>
      <c r="F55" s="248">
        <v>172</v>
      </c>
      <c r="G55" s="247"/>
      <c r="H55" s="248">
        <v>85</v>
      </c>
      <c r="I55" s="201">
        <v>85</v>
      </c>
      <c r="J55" s="203"/>
      <c r="K55" s="204">
        <v>10685</v>
      </c>
      <c r="L55" s="205">
        <v>53933</v>
      </c>
      <c r="M55" s="206">
        <v>0</v>
      </c>
      <c r="N55" s="207">
        <v>0</v>
      </c>
      <c r="O55" s="207">
        <v>0</v>
      </c>
      <c r="P55" s="207">
        <v>0</v>
      </c>
      <c r="Q55" s="207">
        <v>424</v>
      </c>
      <c r="R55" s="207">
        <v>164</v>
      </c>
      <c r="S55" s="207">
        <v>147</v>
      </c>
      <c r="T55" s="208">
        <v>735</v>
      </c>
      <c r="U55" s="250">
        <v>0</v>
      </c>
      <c r="V55" s="251">
        <v>0</v>
      </c>
      <c r="W55" s="251">
        <v>0</v>
      </c>
      <c r="X55" s="251">
        <v>0</v>
      </c>
      <c r="Y55" s="251">
        <v>1338475</v>
      </c>
      <c r="Z55" s="251">
        <v>676131</v>
      </c>
      <c r="AA55" s="251">
        <v>626233</v>
      </c>
      <c r="AB55" s="252">
        <v>2640839</v>
      </c>
      <c r="AC55" s="253">
        <v>128010</v>
      </c>
      <c r="AD55" s="254">
        <v>45269</v>
      </c>
      <c r="AE55" s="254">
        <v>1750</v>
      </c>
      <c r="AF55" s="277">
        <v>4800</v>
      </c>
      <c r="AG55" s="277">
        <v>9350</v>
      </c>
      <c r="AH55" s="277">
        <v>3950</v>
      </c>
      <c r="AI55" s="277">
        <v>2150</v>
      </c>
      <c r="AJ55" s="254">
        <v>2736</v>
      </c>
      <c r="AK55" s="255">
        <v>480</v>
      </c>
      <c r="AL55" s="251">
        <v>1560</v>
      </c>
      <c r="AM55" s="254">
        <v>118278</v>
      </c>
      <c r="AN55" s="254">
        <v>107285</v>
      </c>
      <c r="AO55" s="254"/>
      <c r="AP55" s="254"/>
      <c r="AQ55" s="254">
        <v>42632</v>
      </c>
      <c r="AR55" s="254"/>
      <c r="AS55" s="254"/>
      <c r="AT55" s="254">
        <v>2010</v>
      </c>
      <c r="AU55" s="254">
        <v>112716</v>
      </c>
      <c r="AV55" s="254"/>
      <c r="AW55" s="254"/>
      <c r="AX55" s="254"/>
      <c r="AY55" s="254">
        <v>0</v>
      </c>
      <c r="AZ55" s="256">
        <v>582976</v>
      </c>
      <c r="BA55" s="254">
        <v>58768</v>
      </c>
      <c r="BB55" s="254">
        <v>58768</v>
      </c>
      <c r="BC55" s="254">
        <v>59302</v>
      </c>
      <c r="BD55" s="254">
        <v>29384</v>
      </c>
      <c r="BE55" s="256">
        <v>206222</v>
      </c>
      <c r="BF55" s="253">
        <v>0</v>
      </c>
      <c r="BG55" s="254">
        <v>0</v>
      </c>
      <c r="BH55" s="254">
        <v>188867</v>
      </c>
      <c r="BI55" s="256">
        <v>188867</v>
      </c>
      <c r="BJ55" s="257">
        <v>80066</v>
      </c>
      <c r="BK55" s="254">
        <v>14809</v>
      </c>
      <c r="BL55" s="254">
        <v>0</v>
      </c>
      <c r="BM55" s="258">
        <v>94875</v>
      </c>
      <c r="BN55" s="278">
        <v>3713779</v>
      </c>
      <c r="BO55" s="218">
        <v>0</v>
      </c>
      <c r="BP55" s="219">
        <v>3713779</v>
      </c>
      <c r="BQ55" s="259">
        <v>3713778</v>
      </c>
    </row>
    <row r="56" spans="1:69">
      <c r="A56" s="198" t="s">
        <v>238</v>
      </c>
      <c r="B56" s="260">
        <v>1331</v>
      </c>
      <c r="C56" s="261">
        <v>0</v>
      </c>
      <c r="D56" s="201">
        <v>1331</v>
      </c>
      <c r="E56" s="260">
        <v>0</v>
      </c>
      <c r="F56" s="261">
        <v>201</v>
      </c>
      <c r="G56" s="260"/>
      <c r="H56" s="261">
        <v>74</v>
      </c>
      <c r="I56" s="201">
        <v>74</v>
      </c>
      <c r="J56" s="262"/>
      <c r="K56" s="199">
        <v>8738</v>
      </c>
      <c r="L56" s="201">
        <v>134162</v>
      </c>
      <c r="M56" s="206">
        <v>0</v>
      </c>
      <c r="N56" s="207">
        <v>0</v>
      </c>
      <c r="O56" s="207">
        <v>0</v>
      </c>
      <c r="P56" s="207">
        <v>0</v>
      </c>
      <c r="Q56" s="207">
        <v>442</v>
      </c>
      <c r="R56" s="207">
        <v>135</v>
      </c>
      <c r="S56" s="207">
        <v>139</v>
      </c>
      <c r="T56" s="208">
        <v>716</v>
      </c>
      <c r="U56" s="250">
        <v>0</v>
      </c>
      <c r="V56" s="251">
        <v>0</v>
      </c>
      <c r="W56" s="251">
        <v>0</v>
      </c>
      <c r="X56" s="251">
        <v>0</v>
      </c>
      <c r="Y56" s="251">
        <v>1395297</v>
      </c>
      <c r="Z56" s="251">
        <v>556571</v>
      </c>
      <c r="AA56" s="251">
        <v>592153</v>
      </c>
      <c r="AB56" s="252">
        <v>2544021</v>
      </c>
      <c r="AC56" s="250">
        <v>128010</v>
      </c>
      <c r="AD56" s="251">
        <v>45269</v>
      </c>
      <c r="AE56" s="251">
        <v>1750</v>
      </c>
      <c r="AF56" s="251">
        <v>4800</v>
      </c>
      <c r="AG56" s="251">
        <v>9350</v>
      </c>
      <c r="AH56" s="251">
        <v>3950</v>
      </c>
      <c r="AI56" s="251">
        <v>2150</v>
      </c>
      <c r="AJ56" s="251">
        <v>2736</v>
      </c>
      <c r="AK56" s="251">
        <v>480</v>
      </c>
      <c r="AL56" s="251">
        <v>1560</v>
      </c>
      <c r="AM56" s="251">
        <v>118278</v>
      </c>
      <c r="AN56" s="251">
        <v>104291</v>
      </c>
      <c r="AO56" s="251"/>
      <c r="AP56" s="251"/>
      <c r="AQ56" s="251"/>
      <c r="AR56" s="251"/>
      <c r="AS56" s="251"/>
      <c r="AT56" s="251">
        <v>2010</v>
      </c>
      <c r="AU56" s="251">
        <v>81680</v>
      </c>
      <c r="AV56" s="251"/>
      <c r="AW56" s="251"/>
      <c r="AX56" s="251"/>
      <c r="AY56" s="251">
        <v>0</v>
      </c>
      <c r="AZ56" s="252">
        <v>506314</v>
      </c>
      <c r="BA56" s="251">
        <v>48059</v>
      </c>
      <c r="BB56" s="251">
        <v>48059</v>
      </c>
      <c r="BC56" s="251">
        <v>48496</v>
      </c>
      <c r="BD56" s="251">
        <v>24030</v>
      </c>
      <c r="BE56" s="252">
        <v>168644</v>
      </c>
      <c r="BF56" s="250">
        <v>0</v>
      </c>
      <c r="BG56" s="251">
        <v>0</v>
      </c>
      <c r="BH56" s="251">
        <v>164426</v>
      </c>
      <c r="BI56" s="252">
        <v>164426</v>
      </c>
      <c r="BJ56" s="263">
        <v>93566</v>
      </c>
      <c r="BK56" s="251">
        <v>17305</v>
      </c>
      <c r="BL56" s="251">
        <v>0</v>
      </c>
      <c r="BM56" s="218">
        <v>110871</v>
      </c>
      <c r="BN56" s="264">
        <v>3494276</v>
      </c>
      <c r="BO56" s="218">
        <v>0</v>
      </c>
      <c r="BP56" s="219">
        <v>3494276</v>
      </c>
      <c r="BQ56" s="220">
        <v>3494275</v>
      </c>
    </row>
    <row r="57" spans="1:69">
      <c r="A57" s="198" t="s">
        <v>239</v>
      </c>
      <c r="B57" s="260">
        <v>1856</v>
      </c>
      <c r="C57" s="261">
        <v>0</v>
      </c>
      <c r="D57" s="201">
        <v>1856</v>
      </c>
      <c r="E57" s="260">
        <v>0</v>
      </c>
      <c r="F57" s="261">
        <v>51</v>
      </c>
      <c r="G57" s="260"/>
      <c r="H57" s="261">
        <v>48</v>
      </c>
      <c r="I57" s="201">
        <v>48</v>
      </c>
      <c r="J57" s="262"/>
      <c r="K57" s="199">
        <v>9794</v>
      </c>
      <c r="L57" s="201">
        <v>112560</v>
      </c>
      <c r="M57" s="206">
        <v>0</v>
      </c>
      <c r="N57" s="207">
        <v>0</v>
      </c>
      <c r="O57" s="207">
        <v>0</v>
      </c>
      <c r="P57" s="207">
        <v>0</v>
      </c>
      <c r="Q57" s="207">
        <v>708</v>
      </c>
      <c r="R57" s="207">
        <v>238</v>
      </c>
      <c r="S57" s="207">
        <v>229</v>
      </c>
      <c r="T57" s="208">
        <v>1175</v>
      </c>
      <c r="U57" s="250">
        <v>0</v>
      </c>
      <c r="V57" s="251">
        <v>0</v>
      </c>
      <c r="W57" s="251">
        <v>0</v>
      </c>
      <c r="X57" s="251">
        <v>0</v>
      </c>
      <c r="Y57" s="251">
        <v>2235000</v>
      </c>
      <c r="Z57" s="251">
        <v>981215</v>
      </c>
      <c r="AA57" s="251">
        <v>975561</v>
      </c>
      <c r="AB57" s="252">
        <v>4191776</v>
      </c>
      <c r="AC57" s="250">
        <v>128010</v>
      </c>
      <c r="AD57" s="251">
        <v>45269</v>
      </c>
      <c r="AE57" s="251">
        <v>1750</v>
      </c>
      <c r="AF57" s="251">
        <v>4800</v>
      </c>
      <c r="AG57" s="251">
        <v>9350</v>
      </c>
      <c r="AH57" s="251">
        <v>3950</v>
      </c>
      <c r="AI57" s="251">
        <v>2150</v>
      </c>
      <c r="AJ57" s="251">
        <v>2736</v>
      </c>
      <c r="AK57" s="251">
        <v>480</v>
      </c>
      <c r="AL57" s="251">
        <v>1560</v>
      </c>
      <c r="AM57" s="251">
        <v>112586</v>
      </c>
      <c r="AN57" s="251">
        <v>155000</v>
      </c>
      <c r="AO57" s="251"/>
      <c r="AP57" s="251"/>
      <c r="AQ57" s="251"/>
      <c r="AR57" s="251"/>
      <c r="AS57" s="251"/>
      <c r="AT57" s="251">
        <v>2010</v>
      </c>
      <c r="AU57" s="251"/>
      <c r="AV57" s="251"/>
      <c r="AW57" s="251"/>
      <c r="AX57" s="251"/>
      <c r="AY57" s="251">
        <v>0</v>
      </c>
      <c r="AZ57" s="252">
        <v>469651</v>
      </c>
      <c r="BA57" s="251">
        <v>53867</v>
      </c>
      <c r="BB57" s="251">
        <v>53867</v>
      </c>
      <c r="BC57" s="251">
        <v>54357</v>
      </c>
      <c r="BD57" s="251">
        <v>26934</v>
      </c>
      <c r="BE57" s="252">
        <v>189025</v>
      </c>
      <c r="BF57" s="250">
        <v>0</v>
      </c>
      <c r="BG57" s="251">
        <v>0</v>
      </c>
      <c r="BH57" s="251">
        <v>106654</v>
      </c>
      <c r="BI57" s="252">
        <v>106654</v>
      </c>
      <c r="BJ57" s="263">
        <v>23741</v>
      </c>
      <c r="BK57" s="251">
        <v>4391</v>
      </c>
      <c r="BL57" s="251">
        <v>0</v>
      </c>
      <c r="BM57" s="218">
        <v>28132</v>
      </c>
      <c r="BN57" s="264">
        <v>4985238</v>
      </c>
      <c r="BO57" s="218">
        <v>0</v>
      </c>
      <c r="BP57" s="219">
        <v>4985238</v>
      </c>
      <c r="BQ57" s="220">
        <v>4985240</v>
      </c>
    </row>
    <row r="58" spans="1:69">
      <c r="A58" s="198" t="s">
        <v>240</v>
      </c>
      <c r="B58" s="260">
        <v>1205</v>
      </c>
      <c r="C58" s="261">
        <v>0</v>
      </c>
      <c r="D58" s="201">
        <v>1205</v>
      </c>
      <c r="E58" s="260">
        <v>0</v>
      </c>
      <c r="F58" s="261">
        <v>116</v>
      </c>
      <c r="G58" s="260"/>
      <c r="H58" s="261">
        <v>42</v>
      </c>
      <c r="I58" s="201">
        <v>42</v>
      </c>
      <c r="J58" s="262"/>
      <c r="K58" s="199">
        <v>8299</v>
      </c>
      <c r="L58" s="201">
        <v>72301</v>
      </c>
      <c r="M58" s="206">
        <v>0</v>
      </c>
      <c r="N58" s="207">
        <v>0</v>
      </c>
      <c r="O58" s="207">
        <v>0</v>
      </c>
      <c r="P58" s="207">
        <v>0</v>
      </c>
      <c r="Q58" s="207">
        <v>504.5</v>
      </c>
      <c r="R58" s="207">
        <v>124.5</v>
      </c>
      <c r="S58" s="207">
        <v>127.5</v>
      </c>
      <c r="T58" s="208">
        <v>756.5</v>
      </c>
      <c r="U58" s="250">
        <v>0</v>
      </c>
      <c r="V58" s="251">
        <v>0</v>
      </c>
      <c r="W58" s="251">
        <v>0</v>
      </c>
      <c r="X58" s="251">
        <v>0</v>
      </c>
      <c r="Y58" s="251">
        <v>1592596</v>
      </c>
      <c r="Z58" s="251">
        <v>513282</v>
      </c>
      <c r="AA58" s="251">
        <v>543162</v>
      </c>
      <c r="AB58" s="252">
        <v>2649040</v>
      </c>
      <c r="AC58" s="250">
        <v>128010</v>
      </c>
      <c r="AD58" s="251">
        <v>45269</v>
      </c>
      <c r="AE58" s="251">
        <v>1750</v>
      </c>
      <c r="AF58" s="251">
        <v>4800</v>
      </c>
      <c r="AG58" s="251">
        <v>9350</v>
      </c>
      <c r="AH58" s="251">
        <v>3950</v>
      </c>
      <c r="AI58" s="251">
        <v>2150</v>
      </c>
      <c r="AJ58" s="251">
        <v>2736</v>
      </c>
      <c r="AK58" s="251">
        <v>480</v>
      </c>
      <c r="AL58" s="251">
        <v>1560</v>
      </c>
      <c r="AM58" s="251">
        <v>101969</v>
      </c>
      <c r="AN58" s="251">
        <v>141756</v>
      </c>
      <c r="AO58" s="251"/>
      <c r="AP58" s="251"/>
      <c r="AQ58" s="251"/>
      <c r="AR58" s="251"/>
      <c r="AS58" s="251"/>
      <c r="AT58" s="251">
        <v>2010</v>
      </c>
      <c r="AU58" s="251"/>
      <c r="AV58" s="251"/>
      <c r="AW58" s="251"/>
      <c r="AX58" s="251"/>
      <c r="AY58" s="251">
        <v>0</v>
      </c>
      <c r="AZ58" s="252">
        <v>445790</v>
      </c>
      <c r="BA58" s="251">
        <v>45645</v>
      </c>
      <c r="BB58" s="251">
        <v>45645</v>
      </c>
      <c r="BC58" s="251">
        <v>46059</v>
      </c>
      <c r="BD58" s="251">
        <v>22822</v>
      </c>
      <c r="BE58" s="252">
        <v>160171</v>
      </c>
      <c r="BF58" s="250">
        <v>0</v>
      </c>
      <c r="BG58" s="251">
        <v>0</v>
      </c>
      <c r="BH58" s="251">
        <v>93323</v>
      </c>
      <c r="BI58" s="252">
        <v>93323</v>
      </c>
      <c r="BJ58" s="263">
        <v>53998</v>
      </c>
      <c r="BK58" s="251">
        <v>9987</v>
      </c>
      <c r="BL58" s="251">
        <v>0</v>
      </c>
      <c r="BM58" s="218">
        <v>63985</v>
      </c>
      <c r="BN58" s="264">
        <v>3412309</v>
      </c>
      <c r="BO58" s="218">
        <v>0</v>
      </c>
      <c r="BP58" s="219">
        <v>3412309</v>
      </c>
      <c r="BQ58" s="220">
        <v>3412309</v>
      </c>
    </row>
    <row r="59" spans="1:69">
      <c r="A59" s="198" t="s">
        <v>241</v>
      </c>
      <c r="B59" s="260">
        <v>1280</v>
      </c>
      <c r="C59" s="261">
        <v>0</v>
      </c>
      <c r="D59" s="201">
        <v>1280</v>
      </c>
      <c r="E59" s="260">
        <v>0</v>
      </c>
      <c r="F59" s="261">
        <v>193</v>
      </c>
      <c r="G59" s="260"/>
      <c r="H59" s="261">
        <v>78</v>
      </c>
      <c r="I59" s="201">
        <v>78</v>
      </c>
      <c r="J59" s="262"/>
      <c r="K59" s="199">
        <v>11939</v>
      </c>
      <c r="L59" s="201">
        <v>106057</v>
      </c>
      <c r="M59" s="206">
        <v>0</v>
      </c>
      <c r="N59" s="207">
        <v>0</v>
      </c>
      <c r="O59" s="207">
        <v>0</v>
      </c>
      <c r="P59" s="207">
        <v>0</v>
      </c>
      <c r="Q59" s="207">
        <v>622.5</v>
      </c>
      <c r="R59" s="207">
        <v>202</v>
      </c>
      <c r="S59" s="207">
        <v>167</v>
      </c>
      <c r="T59" s="208">
        <v>991.5</v>
      </c>
      <c r="U59" s="250">
        <v>0</v>
      </c>
      <c r="V59" s="251">
        <v>0</v>
      </c>
      <c r="W59" s="251">
        <v>0</v>
      </c>
      <c r="X59" s="251">
        <v>0</v>
      </c>
      <c r="Y59" s="251">
        <v>1965096</v>
      </c>
      <c r="Z59" s="251">
        <v>832796</v>
      </c>
      <c r="AA59" s="251">
        <v>711435</v>
      </c>
      <c r="AB59" s="252">
        <v>3509327</v>
      </c>
      <c r="AC59" s="250">
        <v>128010</v>
      </c>
      <c r="AD59" s="251">
        <v>45269</v>
      </c>
      <c r="AE59" s="251">
        <v>1750</v>
      </c>
      <c r="AF59" s="251">
        <v>4800</v>
      </c>
      <c r="AG59" s="251">
        <v>9350</v>
      </c>
      <c r="AH59" s="251">
        <v>3950</v>
      </c>
      <c r="AI59" s="251">
        <v>2150</v>
      </c>
      <c r="AJ59" s="251">
        <v>2736</v>
      </c>
      <c r="AK59" s="251">
        <v>480</v>
      </c>
      <c r="AL59" s="251">
        <v>1560</v>
      </c>
      <c r="AM59" s="251">
        <v>127349</v>
      </c>
      <c r="AN59" s="251">
        <v>157185</v>
      </c>
      <c r="AO59" s="251"/>
      <c r="AP59" s="251"/>
      <c r="AQ59" s="251"/>
      <c r="AR59" s="251">
        <v>50633</v>
      </c>
      <c r="AS59" s="251"/>
      <c r="AT59" s="251">
        <v>2010</v>
      </c>
      <c r="AU59" s="251"/>
      <c r="AV59" s="251"/>
      <c r="AW59" s="251"/>
      <c r="AX59" s="251"/>
      <c r="AY59" s="251">
        <v>0</v>
      </c>
      <c r="AZ59" s="252">
        <v>537232</v>
      </c>
      <c r="BA59" s="251">
        <v>65665</v>
      </c>
      <c r="BB59" s="251">
        <v>65665</v>
      </c>
      <c r="BC59" s="251">
        <v>66261</v>
      </c>
      <c r="BD59" s="251">
        <v>32832</v>
      </c>
      <c r="BE59" s="252">
        <v>230423</v>
      </c>
      <c r="BF59" s="250">
        <v>0</v>
      </c>
      <c r="BG59" s="251">
        <v>0</v>
      </c>
      <c r="BH59" s="251">
        <v>173314</v>
      </c>
      <c r="BI59" s="252">
        <v>173314</v>
      </c>
      <c r="BJ59" s="263">
        <v>89842</v>
      </c>
      <c r="BK59" s="251">
        <v>16617</v>
      </c>
      <c r="BL59" s="251">
        <v>0</v>
      </c>
      <c r="BM59" s="218">
        <v>106459</v>
      </c>
      <c r="BN59" s="264">
        <v>4556755</v>
      </c>
      <c r="BO59" s="218">
        <v>0</v>
      </c>
      <c r="BP59" s="219">
        <v>4556755</v>
      </c>
      <c r="BQ59" s="220">
        <v>4556755</v>
      </c>
    </row>
    <row r="60" spans="1:69">
      <c r="A60" s="198" t="s">
        <v>242</v>
      </c>
      <c r="B60" s="260">
        <v>813</v>
      </c>
      <c r="C60" s="261">
        <v>0</v>
      </c>
      <c r="D60" s="201">
        <v>813</v>
      </c>
      <c r="E60" s="260">
        <v>0</v>
      </c>
      <c r="F60" s="261">
        <v>92</v>
      </c>
      <c r="G60" s="260"/>
      <c r="H60" s="261">
        <v>25</v>
      </c>
      <c r="I60" s="201">
        <v>25</v>
      </c>
      <c r="J60" s="262"/>
      <c r="K60" s="199">
        <v>4861</v>
      </c>
      <c r="L60" s="201">
        <v>46343</v>
      </c>
      <c r="M60" s="206">
        <v>0</v>
      </c>
      <c r="N60" s="207">
        <v>0</v>
      </c>
      <c r="O60" s="207">
        <v>0</v>
      </c>
      <c r="P60" s="207">
        <v>0</v>
      </c>
      <c r="Q60" s="207">
        <v>486.5</v>
      </c>
      <c r="R60" s="207">
        <v>155</v>
      </c>
      <c r="S60" s="207">
        <v>136.5</v>
      </c>
      <c r="T60" s="208">
        <v>778</v>
      </c>
      <c r="U60" s="250">
        <v>0</v>
      </c>
      <c r="V60" s="251">
        <v>0</v>
      </c>
      <c r="W60" s="251">
        <v>0</v>
      </c>
      <c r="X60" s="251">
        <v>0</v>
      </c>
      <c r="Y60" s="251">
        <v>1535774</v>
      </c>
      <c r="Z60" s="251">
        <v>639026</v>
      </c>
      <c r="AA60" s="251">
        <v>581502</v>
      </c>
      <c r="AB60" s="252">
        <v>2756302</v>
      </c>
      <c r="AC60" s="250">
        <v>128010</v>
      </c>
      <c r="AD60" s="251">
        <v>45269</v>
      </c>
      <c r="AE60" s="251">
        <v>1750</v>
      </c>
      <c r="AF60" s="251">
        <v>4800</v>
      </c>
      <c r="AG60" s="251">
        <v>9350</v>
      </c>
      <c r="AH60" s="251">
        <v>3950</v>
      </c>
      <c r="AI60" s="251">
        <v>2150</v>
      </c>
      <c r="AJ60" s="251">
        <v>2736</v>
      </c>
      <c r="AK60" s="251">
        <v>480</v>
      </c>
      <c r="AL60" s="251">
        <v>1560</v>
      </c>
      <c r="AM60" s="251">
        <v>107139</v>
      </c>
      <c r="AN60" s="251">
        <v>0</v>
      </c>
      <c r="AO60" s="251"/>
      <c r="AP60" s="251">
        <v>2000</v>
      </c>
      <c r="AQ60" s="251"/>
      <c r="AR60" s="251"/>
      <c r="AS60" s="251"/>
      <c r="AT60" s="251">
        <v>2010</v>
      </c>
      <c r="AU60" s="251"/>
      <c r="AV60" s="251"/>
      <c r="AW60" s="251"/>
      <c r="AX60" s="251"/>
      <c r="AY60" s="251">
        <v>0</v>
      </c>
      <c r="AZ60" s="252">
        <v>311204</v>
      </c>
      <c r="BA60" s="251">
        <v>26736</v>
      </c>
      <c r="BB60" s="251">
        <v>26736</v>
      </c>
      <c r="BC60" s="251">
        <v>26979</v>
      </c>
      <c r="BD60" s="251">
        <v>13368</v>
      </c>
      <c r="BE60" s="252">
        <v>93819</v>
      </c>
      <c r="BF60" s="250">
        <v>0</v>
      </c>
      <c r="BG60" s="251">
        <v>0</v>
      </c>
      <c r="BH60" s="251">
        <v>55549</v>
      </c>
      <c r="BI60" s="252">
        <v>55549</v>
      </c>
      <c r="BJ60" s="263">
        <v>42826</v>
      </c>
      <c r="BK60" s="251">
        <v>7921</v>
      </c>
      <c r="BL60" s="251">
        <v>0</v>
      </c>
      <c r="BM60" s="218">
        <v>50747</v>
      </c>
      <c r="BN60" s="264">
        <v>3267621</v>
      </c>
      <c r="BO60" s="218">
        <v>0</v>
      </c>
      <c r="BP60" s="219">
        <v>3267621</v>
      </c>
      <c r="BQ60" s="220">
        <v>3267622</v>
      </c>
    </row>
    <row r="61" spans="1:69" ht="10.8" thickBot="1">
      <c r="A61" s="221" t="s">
        <v>243</v>
      </c>
      <c r="B61" s="266">
        <v>1856</v>
      </c>
      <c r="C61" s="249">
        <v>0</v>
      </c>
      <c r="D61" s="201">
        <v>1856</v>
      </c>
      <c r="E61" s="266">
        <v>0</v>
      </c>
      <c r="F61" s="249">
        <v>98</v>
      </c>
      <c r="G61" s="266"/>
      <c r="H61" s="249">
        <v>22</v>
      </c>
      <c r="I61" s="201">
        <v>22</v>
      </c>
      <c r="J61" s="222"/>
      <c r="K61" s="223">
        <v>14144</v>
      </c>
      <c r="L61" s="224">
        <v>55972</v>
      </c>
      <c r="M61" s="206">
        <v>0</v>
      </c>
      <c r="N61" s="207">
        <v>0</v>
      </c>
      <c r="O61" s="207">
        <v>0</v>
      </c>
      <c r="P61" s="207">
        <v>0</v>
      </c>
      <c r="Q61" s="207">
        <v>917.5</v>
      </c>
      <c r="R61" s="207">
        <v>304</v>
      </c>
      <c r="S61" s="207">
        <v>292.5</v>
      </c>
      <c r="T61" s="208">
        <v>1514</v>
      </c>
      <c r="U61" s="250">
        <v>0</v>
      </c>
      <c r="V61" s="251">
        <v>0</v>
      </c>
      <c r="W61" s="251">
        <v>0</v>
      </c>
      <c r="X61" s="251">
        <v>0</v>
      </c>
      <c r="Y61" s="251">
        <v>2896346</v>
      </c>
      <c r="Z61" s="251">
        <v>1253316</v>
      </c>
      <c r="AA61" s="251">
        <v>1246076</v>
      </c>
      <c r="AB61" s="252">
        <v>5395738</v>
      </c>
      <c r="AC61" s="225">
        <v>128010</v>
      </c>
      <c r="AD61" s="226">
        <v>45269</v>
      </c>
      <c r="AE61" s="226">
        <v>1750</v>
      </c>
      <c r="AF61" s="251">
        <v>4800</v>
      </c>
      <c r="AG61" s="251">
        <v>9350</v>
      </c>
      <c r="AH61" s="267">
        <v>3950</v>
      </c>
      <c r="AI61" s="267">
        <v>2150</v>
      </c>
      <c r="AJ61" s="226">
        <v>2736</v>
      </c>
      <c r="AK61" s="267">
        <v>480</v>
      </c>
      <c r="AL61" s="251">
        <v>1560</v>
      </c>
      <c r="AM61" s="226">
        <v>130557</v>
      </c>
      <c r="AN61" s="226">
        <v>37924</v>
      </c>
      <c r="AO61" s="226"/>
      <c r="AP61" s="226"/>
      <c r="AQ61" s="226">
        <v>42000</v>
      </c>
      <c r="AR61" s="226"/>
      <c r="AS61" s="226"/>
      <c r="AT61" s="226">
        <v>2010</v>
      </c>
      <c r="AU61" s="226"/>
      <c r="AV61" s="226"/>
      <c r="AW61" s="226"/>
      <c r="AX61" s="226"/>
      <c r="AY61" s="226">
        <v>0</v>
      </c>
      <c r="AZ61" s="227">
        <v>412546</v>
      </c>
      <c r="BA61" s="226">
        <v>77792</v>
      </c>
      <c r="BB61" s="226">
        <v>77792</v>
      </c>
      <c r="BC61" s="226">
        <v>78499</v>
      </c>
      <c r="BD61" s="226">
        <v>38896</v>
      </c>
      <c r="BE61" s="227">
        <v>272979</v>
      </c>
      <c r="BF61" s="225">
        <v>0</v>
      </c>
      <c r="BG61" s="226">
        <v>0</v>
      </c>
      <c r="BH61" s="226">
        <v>48883</v>
      </c>
      <c r="BI61" s="227">
        <v>48883</v>
      </c>
      <c r="BJ61" s="229">
        <v>45619</v>
      </c>
      <c r="BK61" s="226">
        <v>8437</v>
      </c>
      <c r="BL61" s="226">
        <v>0</v>
      </c>
      <c r="BM61" s="230">
        <v>54056</v>
      </c>
      <c r="BN61" s="231">
        <v>6184202</v>
      </c>
      <c r="BO61" s="218">
        <v>0</v>
      </c>
      <c r="BP61" s="219">
        <v>6184202</v>
      </c>
      <c r="BQ61" s="232">
        <v>6184203</v>
      </c>
    </row>
    <row r="62" spans="1:69" ht="15.6" thickTop="1" thickBot="1">
      <c r="A62" s="233" t="s">
        <v>244</v>
      </c>
      <c r="B62" s="234">
        <v>9764</v>
      </c>
      <c r="C62" s="235">
        <v>0</v>
      </c>
      <c r="D62" s="236">
        <v>9764</v>
      </c>
      <c r="E62" s="234">
        <v>0</v>
      </c>
      <c r="F62" s="235">
        <v>923</v>
      </c>
      <c r="G62" s="234">
        <v>0</v>
      </c>
      <c r="H62" s="235">
        <v>374</v>
      </c>
      <c r="I62" s="236">
        <v>374</v>
      </c>
      <c r="J62" s="236">
        <v>0</v>
      </c>
      <c r="K62" s="234">
        <v>68460</v>
      </c>
      <c r="L62" s="236">
        <v>581328</v>
      </c>
      <c r="M62" s="237">
        <v>0</v>
      </c>
      <c r="N62" s="238">
        <v>0</v>
      </c>
      <c r="O62" s="238">
        <v>0</v>
      </c>
      <c r="P62" s="238">
        <v>0</v>
      </c>
      <c r="Q62" s="238">
        <v>4105</v>
      </c>
      <c r="R62" s="238">
        <v>1322.5</v>
      </c>
      <c r="S62" s="238">
        <v>1238.5</v>
      </c>
      <c r="T62" s="239">
        <v>6666</v>
      </c>
      <c r="U62" s="240">
        <v>0</v>
      </c>
      <c r="V62" s="241">
        <v>0</v>
      </c>
      <c r="W62" s="241">
        <v>0</v>
      </c>
      <c r="X62" s="241">
        <v>0</v>
      </c>
      <c r="Y62" s="241">
        <v>12958584</v>
      </c>
      <c r="Z62" s="241">
        <v>5452337</v>
      </c>
      <c r="AA62" s="241">
        <v>5276122</v>
      </c>
      <c r="AB62" s="242">
        <v>23687043</v>
      </c>
      <c r="AC62" s="240">
        <v>896070</v>
      </c>
      <c r="AD62" s="241">
        <v>316883</v>
      </c>
      <c r="AE62" s="241">
        <v>12250</v>
      </c>
      <c r="AF62" s="241">
        <v>33600</v>
      </c>
      <c r="AG62" s="241">
        <v>65450</v>
      </c>
      <c r="AH62" s="241">
        <v>27650</v>
      </c>
      <c r="AI62" s="241">
        <v>15050</v>
      </c>
      <c r="AJ62" s="241">
        <v>19152</v>
      </c>
      <c r="AK62" s="241">
        <v>3360</v>
      </c>
      <c r="AL62" s="241">
        <v>10920</v>
      </c>
      <c r="AM62" s="241">
        <v>816156</v>
      </c>
      <c r="AN62" s="241">
        <v>703441</v>
      </c>
      <c r="AO62" s="241">
        <v>0</v>
      </c>
      <c r="AP62" s="241">
        <v>2000</v>
      </c>
      <c r="AQ62" s="241">
        <v>84632</v>
      </c>
      <c r="AR62" s="241">
        <v>50633</v>
      </c>
      <c r="AS62" s="241">
        <v>0</v>
      </c>
      <c r="AT62" s="241">
        <v>14070</v>
      </c>
      <c r="AU62" s="241">
        <v>194396</v>
      </c>
      <c r="AV62" s="241">
        <v>0</v>
      </c>
      <c r="AW62" s="241">
        <v>0</v>
      </c>
      <c r="AX62" s="241">
        <v>0</v>
      </c>
      <c r="AY62" s="241">
        <v>0</v>
      </c>
      <c r="AZ62" s="242">
        <v>3265713</v>
      </c>
      <c r="BA62" s="241">
        <v>376532</v>
      </c>
      <c r="BB62" s="241">
        <v>376532</v>
      </c>
      <c r="BC62" s="241">
        <v>379953</v>
      </c>
      <c r="BD62" s="241">
        <v>188266</v>
      </c>
      <c r="BE62" s="242">
        <v>1321283</v>
      </c>
      <c r="BF62" s="240">
        <v>0</v>
      </c>
      <c r="BG62" s="241">
        <v>0</v>
      </c>
      <c r="BH62" s="241">
        <v>831016</v>
      </c>
      <c r="BI62" s="242">
        <v>831016</v>
      </c>
      <c r="BJ62" s="243">
        <v>429658</v>
      </c>
      <c r="BK62" s="241">
        <v>79467</v>
      </c>
      <c r="BL62" s="241">
        <v>0</v>
      </c>
      <c r="BM62" s="242">
        <v>509125</v>
      </c>
      <c r="BN62" s="244">
        <v>29614180</v>
      </c>
      <c r="BO62" s="242">
        <v>0</v>
      </c>
      <c r="BP62" s="279">
        <v>29614180</v>
      </c>
      <c r="BQ62" s="245">
        <v>29614182</v>
      </c>
    </row>
    <row r="63" spans="1:69" ht="15.6" thickTop="1" thickBot="1">
      <c r="A63" s="233" t="s">
        <v>245</v>
      </c>
      <c r="B63" s="234">
        <v>23096</v>
      </c>
      <c r="C63" s="235">
        <v>1257.5</v>
      </c>
      <c r="D63" s="236">
        <v>24353.5</v>
      </c>
      <c r="E63" s="234">
        <v>1468</v>
      </c>
      <c r="F63" s="235">
        <v>977</v>
      </c>
      <c r="G63" s="234">
        <v>697</v>
      </c>
      <c r="H63" s="235">
        <v>413</v>
      </c>
      <c r="I63" s="236">
        <v>1110</v>
      </c>
      <c r="J63" s="236">
        <v>953.25</v>
      </c>
      <c r="K63" s="234">
        <v>142624.16666666666</v>
      </c>
      <c r="L63" s="236">
        <v>1157863.8</v>
      </c>
      <c r="M63" s="237">
        <v>1141</v>
      </c>
      <c r="N63" s="238">
        <v>1622</v>
      </c>
      <c r="O63" s="238">
        <v>3330.5</v>
      </c>
      <c r="P63" s="238">
        <v>6461.5</v>
      </c>
      <c r="Q63" s="238">
        <v>4590</v>
      </c>
      <c r="R63" s="238">
        <v>1460.5</v>
      </c>
      <c r="S63" s="238">
        <v>1357.5</v>
      </c>
      <c r="T63" s="239">
        <v>19963</v>
      </c>
      <c r="U63" s="240">
        <v>3044937</v>
      </c>
      <c r="V63" s="241">
        <v>4465479</v>
      </c>
      <c r="W63" s="241">
        <v>7951126</v>
      </c>
      <c r="X63" s="241">
        <v>14052967</v>
      </c>
      <c r="Y63" s="241">
        <v>14489622</v>
      </c>
      <c r="Z63" s="241">
        <v>6021277</v>
      </c>
      <c r="AA63" s="241">
        <v>5783073</v>
      </c>
      <c r="AB63" s="242">
        <v>55808481</v>
      </c>
      <c r="AC63" s="240">
        <v>2957031</v>
      </c>
      <c r="AD63" s="241">
        <v>1707288</v>
      </c>
      <c r="AE63" s="241">
        <v>58650</v>
      </c>
      <c r="AF63" s="241">
        <v>132870</v>
      </c>
      <c r="AG63" s="241">
        <v>279250</v>
      </c>
      <c r="AH63" s="241">
        <v>78365</v>
      </c>
      <c r="AI63" s="241">
        <v>63025</v>
      </c>
      <c r="AJ63" s="241">
        <v>150480</v>
      </c>
      <c r="AK63" s="241">
        <v>26400</v>
      </c>
      <c r="AL63" s="241">
        <v>12480</v>
      </c>
      <c r="AM63" s="241">
        <v>4579965</v>
      </c>
      <c r="AN63" s="241">
        <v>1399423</v>
      </c>
      <c r="AO63" s="241">
        <v>22500</v>
      </c>
      <c r="AP63" s="241">
        <v>9500</v>
      </c>
      <c r="AQ63" s="241">
        <v>174632</v>
      </c>
      <c r="AR63" s="241">
        <v>342186</v>
      </c>
      <c r="AS63" s="241">
        <v>89748.4</v>
      </c>
      <c r="AT63" s="241">
        <v>25527</v>
      </c>
      <c r="AU63" s="241">
        <v>194396</v>
      </c>
      <c r="AV63" s="241">
        <v>171000</v>
      </c>
      <c r="AW63" s="241">
        <v>129998</v>
      </c>
      <c r="AX63" s="241">
        <v>26368</v>
      </c>
      <c r="AY63" s="241">
        <v>1469875</v>
      </c>
      <c r="AZ63" s="242">
        <v>14100957.4</v>
      </c>
      <c r="BA63" s="241">
        <v>784449</v>
      </c>
      <c r="BB63" s="241">
        <v>784449</v>
      </c>
      <c r="BC63" s="241">
        <v>791564</v>
      </c>
      <c r="BD63" s="241">
        <v>392222</v>
      </c>
      <c r="BE63" s="242">
        <v>2752684</v>
      </c>
      <c r="BF63" s="240">
        <v>881171</v>
      </c>
      <c r="BG63" s="241">
        <v>293720</v>
      </c>
      <c r="BH63" s="241">
        <v>917673</v>
      </c>
      <c r="BI63" s="242">
        <v>2092564</v>
      </c>
      <c r="BJ63" s="243">
        <v>454795</v>
      </c>
      <c r="BK63" s="241">
        <v>84116</v>
      </c>
      <c r="BL63" s="241">
        <v>627582</v>
      </c>
      <c r="BM63" s="242">
        <v>1166493</v>
      </c>
      <c r="BN63" s="242">
        <v>75921179.4</v>
      </c>
      <c r="BO63" s="280">
        <v>200727</v>
      </c>
      <c r="BP63" s="240">
        <v>76121906.4</v>
      </c>
      <c r="BQ63" s="245">
        <v>76121929</v>
      </c>
    </row>
    <row r="64" ht="10.8" thickTop="1"/>
  </sheetData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0.2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Vale of Glamorgan Council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Teagle, Ian</dc:creator>
  <cp:keywords/>
  <cp:lastModifiedBy>Jacquie Jones</cp:lastModifiedBy>
  <dcterms:created xsi:type="dcterms:W3CDTF">2015-03-11T10:33:55Z</dcterms:created>
  <dcterms:modified xsi:type="dcterms:W3CDTF">2018-06-12T13:38:33Z</dcterms:modified>
  <dc:subject/>
  <cp:lastPrinted>2017-07-17T13:02:38Z</cp:lastPrinted>
  <dc:title>Section 52 Part 2 1718 Budget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